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 activeTab="1"/>
  </bookViews>
  <sheets>
    <sheet name="RECEIPT" sheetId="1" r:id="rId1"/>
    <sheet name="COMMISSON" sheetId="2" r:id="rId2"/>
  </sheets>
  <externalReferences>
    <externalReference r:id="rId3"/>
  </externalReferences>
  <definedNames>
    <definedName name="_xlnm._FilterDatabase" localSheetId="0" hidden="1">RECEIPT!$A$11:$F$120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/>
  <c r="G31" l="1"/>
  <c r="H30"/>
  <c r="H29"/>
  <c r="H28"/>
  <c r="H27"/>
  <c r="G30"/>
  <c r="G29"/>
  <c r="H31" l="1"/>
  <c r="H17" l="1"/>
  <c r="H17" i="1"/>
  <c r="H16"/>
  <c r="H18" s="1"/>
  <c r="H19" i="2" l="1"/>
  <c r="H20" s="1"/>
  <c r="I20" l="1"/>
  <c r="K23"/>
  <c r="I17"/>
  <c r="I32" i="1" l="1"/>
  <c r="I11"/>
  <c r="I46"/>
  <c r="I79"/>
  <c r="K22" i="2" l="1"/>
  <c r="C112" i="1" l="1"/>
  <c r="I62"/>
  <c r="K19" i="2"/>
  <c r="H112" i="1"/>
  <c r="H109"/>
  <c r="K17" i="2" l="1"/>
  <c r="C120" i="1" l="1"/>
  <c r="C119"/>
  <c r="C118"/>
  <c r="C115"/>
  <c r="C114"/>
  <c r="C113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K21" i="2" l="1"/>
  <c r="K18" l="1"/>
  <c r="K24" s="1"/>
  <c r="I24"/>
</calcChain>
</file>

<file path=xl/sharedStrings.xml><?xml version="1.0" encoding="utf-8"?>
<sst xmlns="http://schemas.openxmlformats.org/spreadsheetml/2006/main" count="211" uniqueCount="160">
  <si>
    <t xml:space="preserve">BAYOUNI TRADING &amp; SERVICE EST  </t>
  </si>
  <si>
    <t xml:space="preserve">King KAHLED  st. cross 7-8 Po box .15 Al-Khobar 31952,Saudi Arabia </t>
  </si>
  <si>
    <t>DATE</t>
  </si>
  <si>
    <t>n.</t>
  </si>
  <si>
    <t>name</t>
  </si>
  <si>
    <t xml:space="preserve">PARTICULARS  </t>
  </si>
  <si>
    <t>DEBIT</t>
  </si>
  <si>
    <t xml:space="preserve">CREDIT </t>
  </si>
  <si>
    <t>aramco</t>
  </si>
  <si>
    <t>27/02/2014</t>
  </si>
  <si>
    <t>khalifa al gosibi</t>
  </si>
  <si>
    <t>14/04/2014</t>
  </si>
  <si>
    <t>al-zamil</t>
  </si>
  <si>
    <t>nesma</t>
  </si>
  <si>
    <t>26/05/2014</t>
  </si>
  <si>
    <t>jaber al-hajri</t>
  </si>
  <si>
    <t>29/05/2014</t>
  </si>
  <si>
    <t>al-iqbal hotel</t>
  </si>
  <si>
    <t>19/06/2014</t>
  </si>
  <si>
    <t>15/07/2014</t>
  </si>
  <si>
    <t>saipem</t>
  </si>
  <si>
    <t>24/07/2014</t>
  </si>
  <si>
    <t>safran al-dossary</t>
  </si>
  <si>
    <t>26/07/2014</t>
  </si>
  <si>
    <t>21/08/2014</t>
  </si>
  <si>
    <t>31/08/2014</t>
  </si>
  <si>
    <t>21/8/2014</t>
  </si>
  <si>
    <t>27/08/2014</t>
  </si>
  <si>
    <t>arabian village</t>
  </si>
  <si>
    <t>IKEA</t>
  </si>
  <si>
    <t>25/09/2014</t>
  </si>
  <si>
    <t>13/10/2014</t>
  </si>
  <si>
    <t>yapi merzi</t>
  </si>
  <si>
    <t>25/10/2014</t>
  </si>
  <si>
    <t>13/11/2014</t>
  </si>
  <si>
    <t>19/11/2014</t>
  </si>
  <si>
    <t>ARAMCO</t>
  </si>
  <si>
    <t>R.NO -6541</t>
  </si>
  <si>
    <t>R.NO -6542</t>
  </si>
  <si>
    <t>R.NO -6543</t>
  </si>
  <si>
    <t>R.NO - 6544</t>
  </si>
  <si>
    <t>R.NO - 6545</t>
  </si>
  <si>
    <t>R.NO 6546</t>
  </si>
  <si>
    <t>R.NO - 6547</t>
  </si>
  <si>
    <t>R.NO - 6548</t>
  </si>
  <si>
    <t>R.NO - 6549</t>
  </si>
  <si>
    <t>R.NO - 6550</t>
  </si>
  <si>
    <t>R.NO - 6551</t>
  </si>
  <si>
    <t>R.NO-6555</t>
  </si>
  <si>
    <t>R.NO - 6552</t>
  </si>
  <si>
    <t>R.NO - 6553</t>
  </si>
  <si>
    <t>R.NO - 6554</t>
  </si>
  <si>
    <t>R.NO - 6556</t>
  </si>
  <si>
    <t>R.NO - 6557</t>
  </si>
  <si>
    <t>R.NO-6558</t>
  </si>
  <si>
    <t>R.NO-6559</t>
  </si>
  <si>
    <t>R.NO-6560</t>
  </si>
  <si>
    <t>R.NO-6561</t>
  </si>
  <si>
    <t>R.NO-6562</t>
  </si>
  <si>
    <t>R.NO-6563</t>
  </si>
  <si>
    <t>R.NO-6564</t>
  </si>
  <si>
    <t>R.NO-6565</t>
  </si>
  <si>
    <t>R.NO-6566</t>
  </si>
  <si>
    <t>R.NO-6567</t>
  </si>
  <si>
    <t>R.NO-6568</t>
  </si>
  <si>
    <t>R.NO-6569</t>
  </si>
  <si>
    <t>R.NO-6570</t>
  </si>
  <si>
    <t>R.NO-6571</t>
  </si>
  <si>
    <t>R.NO-6572</t>
  </si>
  <si>
    <t>R.NO-6573</t>
  </si>
  <si>
    <t>R.NO-6574</t>
  </si>
  <si>
    <t>R.NO-6575</t>
  </si>
  <si>
    <t>R.NO-6576</t>
  </si>
  <si>
    <t>R.NO-6577</t>
  </si>
  <si>
    <t>R.NO-6578</t>
  </si>
  <si>
    <t>R.NO-6579</t>
  </si>
  <si>
    <t>R.NO-6580</t>
  </si>
  <si>
    <t>R.NO-6581</t>
  </si>
  <si>
    <t>R.NO-6582</t>
  </si>
  <si>
    <t>R.NO-6583</t>
  </si>
  <si>
    <t>R.NO-6584</t>
  </si>
  <si>
    <t>R.NO-6585</t>
  </si>
  <si>
    <t>R.NO-6586</t>
  </si>
  <si>
    <t>R.NO-6588</t>
  </si>
  <si>
    <t>R.NO-6589</t>
  </si>
  <si>
    <t>R.NO-6590</t>
  </si>
  <si>
    <t>R.NO-6591</t>
  </si>
  <si>
    <t>R.NO-6592</t>
  </si>
  <si>
    <t>R.NO-6593</t>
  </si>
  <si>
    <t>R.NO-6594</t>
  </si>
  <si>
    <t>29/2/2016</t>
  </si>
  <si>
    <t>R.NO-6595</t>
  </si>
  <si>
    <t>R.NO-6596</t>
  </si>
  <si>
    <t>21/3/2016</t>
  </si>
  <si>
    <t>R.NO-6597</t>
  </si>
  <si>
    <t>31/3/2016</t>
  </si>
  <si>
    <t>R.NO-6598</t>
  </si>
  <si>
    <t>R.NO-6599</t>
  </si>
  <si>
    <t>18/4/2016</t>
  </si>
  <si>
    <t>R.NO-6600</t>
  </si>
  <si>
    <t>R.NO-6601</t>
  </si>
  <si>
    <t>31/5/2016</t>
  </si>
  <si>
    <t>R.NO-6602</t>
  </si>
  <si>
    <t>30/6/2016</t>
  </si>
  <si>
    <t>R.NO-6603</t>
  </si>
  <si>
    <t>R.NO-6604</t>
  </si>
  <si>
    <t>13/7/2016</t>
  </si>
  <si>
    <t>R.NO-6605</t>
  </si>
  <si>
    <t>R.NO-6608</t>
  </si>
  <si>
    <t>R.NO-6609</t>
  </si>
  <si>
    <t>R.NO-6610</t>
  </si>
  <si>
    <t>28/07/2016</t>
  </si>
  <si>
    <t>R.NO-6606</t>
  </si>
  <si>
    <t>R.NO-6607</t>
  </si>
  <si>
    <t>SALES REPORT</t>
  </si>
  <si>
    <t>Type</t>
  </si>
  <si>
    <t>Category</t>
  </si>
  <si>
    <t>CASH</t>
  </si>
  <si>
    <t>TOTAL</t>
  </si>
  <si>
    <t>RATE</t>
  </si>
  <si>
    <t>Commisson</t>
  </si>
  <si>
    <t>SERVICE SALES</t>
  </si>
  <si>
    <t>SUBSCRIPION</t>
  </si>
  <si>
    <t>SALES</t>
  </si>
  <si>
    <t>TV&amp;Media Systems</t>
  </si>
  <si>
    <t>Networks Solutions</t>
  </si>
  <si>
    <t>Camera &amp;Security Systems</t>
  </si>
  <si>
    <t>OTHER</t>
  </si>
  <si>
    <t>NET</t>
  </si>
  <si>
    <t>ARAMCO 6600030708</t>
  </si>
  <si>
    <t>REVENUES ARAMCO</t>
  </si>
  <si>
    <t>total</t>
  </si>
  <si>
    <t>PROJECT</t>
  </si>
  <si>
    <t>YEAR</t>
  </si>
  <si>
    <t>CONTRACT</t>
  </si>
  <si>
    <t>AMOUNT</t>
  </si>
  <si>
    <t>COMMISSION</t>
  </si>
  <si>
    <t xml:space="preserve"> NAME:</t>
  </si>
  <si>
    <t>N . :</t>
  </si>
  <si>
    <t>ID</t>
  </si>
  <si>
    <t>DEPT.</t>
  </si>
  <si>
    <t>FIRST LINE MANAGER</t>
  </si>
  <si>
    <t>TALAL</t>
  </si>
  <si>
    <t>THOMAS ABRAHAM</t>
  </si>
  <si>
    <t>27/2/2014</t>
  </si>
  <si>
    <t>31/12/2016</t>
  </si>
  <si>
    <t>PERIOD</t>
  </si>
  <si>
    <t>غير موجوده في سندات القبض</t>
  </si>
  <si>
    <t>19/12/2015</t>
  </si>
  <si>
    <t>R.NO-6587</t>
  </si>
  <si>
    <t>JISSAN</t>
  </si>
  <si>
    <t>W.C</t>
  </si>
  <si>
    <t>WASIT</t>
  </si>
  <si>
    <t>NESMA</t>
  </si>
  <si>
    <t>CANCEL</t>
  </si>
  <si>
    <t>RECEIPT</t>
  </si>
  <si>
    <t xml:space="preserve">FROM </t>
  </si>
  <si>
    <t>UNTIL</t>
  </si>
  <si>
    <t>ARAMCO-660030708-TRANSFER</t>
  </si>
  <si>
    <t>REPORT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</si>
</sst>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dd/mm/yyyy;@"/>
    <numFmt numFmtId="166" formatCode="[$-409]d\-mmm\-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164" fontId="0" fillId="0" borderId="0" xfId="1" applyFont="1"/>
    <xf numFmtId="0" fontId="0" fillId="0" borderId="2" xfId="0" applyBorder="1"/>
    <xf numFmtId="164" fontId="0" fillId="0" borderId="2" xfId="1" applyFont="1" applyBorder="1"/>
    <xf numFmtId="0" fontId="0" fillId="0" borderId="0" xfId="0" applyBorder="1"/>
    <xf numFmtId="164" fontId="0" fillId="0" borderId="0" xfId="1" applyFont="1" applyBorder="1"/>
    <xf numFmtId="0" fontId="0" fillId="0" borderId="2" xfId="0" applyNumberFormat="1" applyBorder="1"/>
    <xf numFmtId="0" fontId="0" fillId="0" borderId="0" xfId="1" applyNumberFormat="1" applyFont="1" applyBorder="1"/>
    <xf numFmtId="0" fontId="0" fillId="0" borderId="0" xfId="0" applyNumberFormat="1" applyBorder="1"/>
    <xf numFmtId="0" fontId="0" fillId="4" borderId="0" xfId="0" applyNumberFormat="1" applyFill="1" applyBorder="1"/>
    <xf numFmtId="0" fontId="0" fillId="4" borderId="0" xfId="0" applyFill="1" applyBorder="1"/>
    <xf numFmtId="0" fontId="0" fillId="3" borderId="0" xfId="0" applyNumberFormat="1" applyFill="1" applyBorder="1"/>
    <xf numFmtId="0" fontId="0" fillId="3" borderId="0" xfId="0" applyFill="1" applyBorder="1"/>
    <xf numFmtId="164" fontId="0" fillId="3" borderId="0" xfId="1" applyFont="1" applyFill="1" applyBorder="1"/>
    <xf numFmtId="0" fontId="0" fillId="5" borderId="0" xfId="0" applyFill="1" applyBorder="1"/>
    <xf numFmtId="0" fontId="0" fillId="5" borderId="0" xfId="0" applyNumberFormat="1" applyFill="1" applyBorder="1"/>
    <xf numFmtId="164" fontId="0" fillId="5" borderId="0" xfId="1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7" borderId="13" xfId="0" applyFont="1" applyFill="1" applyBorder="1" applyAlignment="1"/>
    <xf numFmtId="0" fontId="6" fillId="8" borderId="13" xfId="0" applyFont="1" applyFill="1" applyBorder="1" applyAlignment="1"/>
    <xf numFmtId="9" fontId="3" fillId="8" borderId="13" xfId="2" applyNumberFormat="1" applyFont="1" applyFill="1" applyBorder="1" applyAlignment="1">
      <alignment horizontal="center"/>
    </xf>
    <xf numFmtId="164" fontId="3" fillId="8" borderId="22" xfId="0" applyNumberFormat="1" applyFont="1" applyFill="1" applyBorder="1" applyAlignment="1">
      <alignment horizontal="center"/>
    </xf>
    <xf numFmtId="0" fontId="6" fillId="8" borderId="16" xfId="0" applyFont="1" applyFill="1" applyBorder="1" applyAlignment="1"/>
    <xf numFmtId="0" fontId="3" fillId="6" borderId="23" xfId="0" applyFont="1" applyFill="1" applyBorder="1" applyAlignment="1">
      <alignment horizontal="center" vertical="center" textRotation="90"/>
    </xf>
    <xf numFmtId="0" fontId="3" fillId="6" borderId="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7" borderId="13" xfId="1" applyFont="1" applyFill="1" applyBorder="1" applyAlignment="1">
      <alignment vertical="center"/>
    </xf>
    <xf numFmtId="0" fontId="9" fillId="8" borderId="16" xfId="0" applyFont="1" applyFill="1" applyBorder="1" applyAlignment="1"/>
    <xf numFmtId="0" fontId="9" fillId="7" borderId="13" xfId="0" applyFont="1" applyFill="1" applyBorder="1" applyAlignment="1"/>
    <xf numFmtId="0" fontId="0" fillId="0" borderId="13" xfId="0" applyBorder="1"/>
    <xf numFmtId="164" fontId="0" fillId="0" borderId="0" xfId="0" applyNumberFormat="1"/>
    <xf numFmtId="164" fontId="3" fillId="7" borderId="18" xfId="1" applyFont="1" applyFill="1" applyBorder="1" applyAlignment="1">
      <alignment vertical="center"/>
    </xf>
    <xf numFmtId="164" fontId="3" fillId="7" borderId="14" xfId="1" applyFont="1" applyFill="1" applyBorder="1" applyAlignment="1">
      <alignment vertical="center"/>
    </xf>
    <xf numFmtId="164" fontId="2" fillId="0" borderId="13" xfId="1" applyFont="1" applyBorder="1"/>
    <xf numFmtId="9" fontId="3" fillId="8" borderId="17" xfId="2" applyNumberFormat="1" applyFont="1" applyFill="1" applyBorder="1" applyAlignment="1">
      <alignment horizontal="center"/>
    </xf>
    <xf numFmtId="164" fontId="3" fillId="8" borderId="18" xfId="0" applyNumberFormat="1" applyFont="1" applyFill="1" applyBorder="1" applyAlignment="1">
      <alignment horizontal="center"/>
    </xf>
    <xf numFmtId="0" fontId="7" fillId="9" borderId="25" xfId="0" applyFont="1" applyFill="1" applyBorder="1" applyAlignment="1"/>
    <xf numFmtId="0" fontId="7" fillId="9" borderId="26" xfId="0" applyFont="1" applyFill="1" applyBorder="1" applyAlignment="1"/>
    <xf numFmtId="0" fontId="8" fillId="9" borderId="26" xfId="0" applyFont="1" applyFill="1" applyBorder="1" applyAlignment="1"/>
    <xf numFmtId="164" fontId="8" fillId="9" borderId="26" xfId="1" applyFont="1" applyFill="1" applyBorder="1"/>
    <xf numFmtId="0" fontId="8" fillId="9" borderId="26" xfId="0" applyFont="1" applyFill="1" applyBorder="1"/>
    <xf numFmtId="164" fontId="8" fillId="9" borderId="27" xfId="0" applyNumberFormat="1" applyFont="1" applyFill="1" applyBorder="1"/>
    <xf numFmtId="0" fontId="6" fillId="8" borderId="12" xfId="0" applyFont="1" applyFill="1" applyBorder="1" applyAlignment="1"/>
    <xf numFmtId="9" fontId="3" fillId="8" borderId="12" xfId="2" applyNumberFormat="1" applyFont="1" applyFill="1" applyBorder="1" applyAlignment="1">
      <alignment horizontal="center"/>
    </xf>
    <xf numFmtId="164" fontId="3" fillId="8" borderId="14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7" borderId="28" xfId="0" applyFont="1" applyFill="1" applyBorder="1" applyAlignment="1">
      <alignment vertical="center"/>
    </xf>
    <xf numFmtId="0" fontId="9" fillId="7" borderId="24" xfId="0" applyFont="1" applyFill="1" applyBorder="1" applyAlignment="1"/>
    <xf numFmtId="164" fontId="3" fillId="7" borderId="24" xfId="1" applyFont="1" applyFill="1" applyBorder="1" applyAlignment="1">
      <alignment vertical="center"/>
    </xf>
    <xf numFmtId="164" fontId="3" fillId="7" borderId="30" xfId="1" applyFont="1" applyFill="1" applyBorder="1" applyAlignment="1">
      <alignment horizontal="center" vertical="center"/>
    </xf>
    <xf numFmtId="0" fontId="0" fillId="0" borderId="32" xfId="0" applyBorder="1"/>
    <xf numFmtId="164" fontId="8" fillId="0" borderId="22" xfId="0" applyNumberFormat="1" applyFont="1" applyBorder="1"/>
    <xf numFmtId="0" fontId="0" fillId="0" borderId="34" xfId="0" applyBorder="1"/>
    <xf numFmtId="0" fontId="0" fillId="0" borderId="12" xfId="0" applyBorder="1"/>
    <xf numFmtId="164" fontId="2" fillId="0" borderId="12" xfId="1" applyFont="1" applyBorder="1"/>
    <xf numFmtId="164" fontId="8" fillId="0" borderId="14" xfId="0" applyNumberFormat="1" applyFont="1" applyBorder="1"/>
    <xf numFmtId="0" fontId="0" fillId="0" borderId="31" xfId="0" applyBorder="1"/>
    <xf numFmtId="0" fontId="0" fillId="5" borderId="0" xfId="0" applyFill="1"/>
    <xf numFmtId="14" fontId="0" fillId="4" borderId="0" xfId="0" applyNumberFormat="1" applyFill="1" applyAlignment="1">
      <alignment horizontal="center"/>
    </xf>
    <xf numFmtId="0" fontId="0" fillId="4" borderId="0" xfId="0" applyFill="1"/>
    <xf numFmtId="164" fontId="0" fillId="4" borderId="0" xfId="1" applyFont="1" applyFill="1"/>
    <xf numFmtId="0" fontId="0" fillId="4" borderId="0" xfId="0" applyFill="1" applyAlignment="1">
      <alignment horizontal="center"/>
    </xf>
    <xf numFmtId="164" fontId="0" fillId="4" borderId="0" xfId="1" applyFont="1" applyFill="1" applyBorder="1"/>
    <xf numFmtId="0" fontId="0" fillId="4" borderId="0" xfId="0" applyFill="1" applyBorder="1" applyAlignment="1">
      <alignment horizontal="center"/>
    </xf>
    <xf numFmtId="164" fontId="2" fillId="11" borderId="0" xfId="1" applyFont="1" applyFill="1"/>
    <xf numFmtId="0" fontId="0" fillId="0" borderId="0" xfId="0" applyNumberFormat="1" applyBorder="1" applyAlignment="1">
      <alignment horizontal="center"/>
    </xf>
    <xf numFmtId="0" fontId="3" fillId="0" borderId="0" xfId="0" applyFont="1" applyBorder="1"/>
    <xf numFmtId="0" fontId="3" fillId="0" borderId="26" xfId="0" applyFont="1" applyBorder="1"/>
    <xf numFmtId="0" fontId="5" fillId="0" borderId="14" xfId="0" applyFont="1" applyBorder="1" applyAlignment="1">
      <alignment horizontal="center"/>
    </xf>
    <xf numFmtId="14" fontId="5" fillId="0" borderId="3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5" fillId="0" borderId="40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0" fillId="0" borderId="48" xfId="0" applyBorder="1"/>
    <xf numFmtId="0" fontId="0" fillId="0" borderId="17" xfId="0" applyBorder="1"/>
    <xf numFmtId="164" fontId="2" fillId="0" borderId="17" xfId="1" applyFont="1" applyBorder="1"/>
    <xf numFmtId="164" fontId="8" fillId="0" borderId="18" xfId="0" applyNumberFormat="1" applyFont="1" applyBorder="1"/>
    <xf numFmtId="0" fontId="0" fillId="0" borderId="25" xfId="0" applyBorder="1"/>
    <xf numFmtId="0" fontId="0" fillId="10" borderId="26" xfId="0" applyFill="1" applyBorder="1"/>
    <xf numFmtId="164" fontId="8" fillId="0" borderId="27" xfId="0" applyNumberFormat="1" applyFont="1" applyBorder="1"/>
    <xf numFmtId="164" fontId="8" fillId="0" borderId="26" xfId="0" applyNumberFormat="1" applyFont="1" applyBorder="1"/>
    <xf numFmtId="0" fontId="3" fillId="12" borderId="45" xfId="0" applyFont="1" applyFill="1" applyBorder="1"/>
    <xf numFmtId="0" fontId="3" fillId="12" borderId="27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10" fontId="3" fillId="7" borderId="17" xfId="2" applyNumberFormat="1" applyFont="1" applyFill="1" applyBorder="1" applyAlignment="1">
      <alignment horizontal="center" vertical="center"/>
    </xf>
    <xf numFmtId="10" fontId="3" fillId="7" borderId="21" xfId="2" applyNumberFormat="1" applyFont="1" applyFill="1" applyBorder="1" applyAlignment="1">
      <alignment horizontal="center" vertical="center"/>
    </xf>
    <xf numFmtId="10" fontId="3" fillId="7" borderId="29" xfId="2" applyNumberFormat="1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164" fontId="3" fillId="8" borderId="21" xfId="1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textRotation="90"/>
    </xf>
    <xf numFmtId="0" fontId="3" fillId="6" borderId="5" xfId="0" applyFont="1" applyFill="1" applyBorder="1" applyAlignment="1">
      <alignment horizontal="center" vertical="center" textRotation="90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164" fontId="3" fillId="7" borderId="17" xfId="1" applyFont="1" applyFill="1" applyBorder="1" applyAlignment="1">
      <alignment horizontal="center" vertical="center"/>
    </xf>
    <xf numFmtId="164" fontId="3" fillId="7" borderId="12" xfId="1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3" fillId="10" borderId="35" xfId="0" applyFont="1" applyFill="1" applyBorder="1" applyAlignment="1">
      <alignment horizontal="center"/>
    </xf>
    <xf numFmtId="0" fontId="3" fillId="10" borderId="36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6" fillId="10" borderId="35" xfId="0" applyFont="1" applyFill="1" applyBorder="1" applyAlignment="1">
      <alignment horizontal="center"/>
    </xf>
    <xf numFmtId="0" fontId="6" fillId="10" borderId="36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/>
    </xf>
    <xf numFmtId="0" fontId="5" fillId="12" borderId="42" xfId="0" applyFont="1" applyFill="1" applyBorder="1" applyAlignment="1">
      <alignment horizontal="center"/>
    </xf>
    <xf numFmtId="0" fontId="5" fillId="12" borderId="25" xfId="0" applyFont="1" applyFill="1" applyBorder="1" applyAlignment="1">
      <alignment horizontal="center"/>
    </xf>
    <xf numFmtId="0" fontId="5" fillId="12" borderId="27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 vertical="center" wrapText="1"/>
    </xf>
    <xf numFmtId="0" fontId="5" fillId="12" borderId="44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5" fillId="12" borderId="43" xfId="0" applyFont="1" applyFill="1" applyBorder="1" applyAlignment="1">
      <alignment horizontal="center" vertical="center" wrapText="1"/>
    </xf>
    <xf numFmtId="0" fontId="0" fillId="12" borderId="46" xfId="0" applyFill="1" applyBorder="1" applyAlignment="1">
      <alignment horizontal="center"/>
    </xf>
    <xf numFmtId="0" fontId="0" fillId="12" borderId="47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%20ACCOUN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TEMENT"/>
      <sheetName val="الحركات"/>
      <sheetName val="الارصدة"/>
      <sheetName val="كشف حساب تفصيلي"/>
      <sheetName val="Sheet1"/>
    </sheetNames>
    <sheetDataSet>
      <sheetData sheetId="0">
        <row r="4">
          <cell r="A4">
            <v>1</v>
          </cell>
          <cell r="B4" t="str">
            <v>NESMA CONTRACTING</v>
          </cell>
        </row>
        <row r="5">
          <cell r="A5">
            <v>60</v>
          </cell>
          <cell r="B5" t="str">
            <v>ARAMCO</v>
          </cell>
        </row>
        <row r="6">
          <cell r="A6">
            <v>3</v>
          </cell>
          <cell r="B6" t="str">
            <v>KFUPM</v>
          </cell>
        </row>
        <row r="7">
          <cell r="A7">
            <v>4</v>
          </cell>
          <cell r="B7" t="str">
            <v>ALI AL-HARBI</v>
          </cell>
        </row>
        <row r="8">
          <cell r="A8">
            <v>8</v>
          </cell>
          <cell r="B8" t="str">
            <v>EURO VILLAGE</v>
          </cell>
        </row>
        <row r="9">
          <cell r="A9">
            <v>9</v>
          </cell>
          <cell r="B9" t="str">
            <v>GOLDEN TULIP</v>
          </cell>
        </row>
        <row r="10">
          <cell r="A10">
            <v>21</v>
          </cell>
          <cell r="B10" t="str">
            <v>Arabian Village</v>
          </cell>
        </row>
        <row r="11">
          <cell r="A11">
            <v>7</v>
          </cell>
          <cell r="B11" t="str">
            <v>Rezayat</v>
          </cell>
        </row>
        <row r="12">
          <cell r="A12">
            <v>22</v>
          </cell>
          <cell r="B12" t="str">
            <v>Sea view</v>
          </cell>
        </row>
        <row r="13">
          <cell r="A13">
            <v>5</v>
          </cell>
          <cell r="B13" t="str">
            <v>Khalifa AL-Gosaibi Cont.</v>
          </cell>
        </row>
        <row r="14">
          <cell r="A14">
            <v>6</v>
          </cell>
          <cell r="B14" t="str">
            <v>AL-Zamil</v>
          </cell>
        </row>
        <row r="15">
          <cell r="A15">
            <v>10</v>
          </cell>
          <cell r="B15" t="str">
            <v>Saipem</v>
          </cell>
        </row>
        <row r="16">
          <cell r="A16">
            <v>29</v>
          </cell>
          <cell r="B16" t="str">
            <v>Saed AL-Gamdi</v>
          </cell>
        </row>
        <row r="17">
          <cell r="A17">
            <v>11</v>
          </cell>
          <cell r="B17" t="str">
            <v>Mortco</v>
          </cell>
        </row>
        <row r="18">
          <cell r="A18">
            <v>18</v>
          </cell>
          <cell r="B18" t="str">
            <v xml:space="preserve">Brouq AL-khlig Factory.     (khalid al jaber)                                              </v>
          </cell>
        </row>
        <row r="19">
          <cell r="A19">
            <v>20</v>
          </cell>
          <cell r="B19" t="str">
            <v>IKEA</v>
          </cell>
        </row>
        <row r="20">
          <cell r="A20">
            <v>12</v>
          </cell>
          <cell r="B20" t="str">
            <v>GOLDENBELT VILLAGE</v>
          </cell>
        </row>
        <row r="21">
          <cell r="A21">
            <v>27</v>
          </cell>
          <cell r="B21" t="str">
            <v>Khalid Abdul Jabbar</v>
          </cell>
        </row>
        <row r="22">
          <cell r="A22">
            <v>13</v>
          </cell>
          <cell r="B22" t="str">
            <v>AL-Muthlaq</v>
          </cell>
        </row>
        <row r="23">
          <cell r="A23">
            <v>14</v>
          </cell>
          <cell r="B23" t="str">
            <v>AL-Shoaibi</v>
          </cell>
        </row>
        <row r="24">
          <cell r="A24">
            <v>23</v>
          </cell>
          <cell r="B24" t="str">
            <v>Prince sultan</v>
          </cell>
        </row>
        <row r="25">
          <cell r="A25">
            <v>15</v>
          </cell>
          <cell r="B25" t="str">
            <v>AL-Yousif Hospital</v>
          </cell>
        </row>
        <row r="26">
          <cell r="A26">
            <v>35</v>
          </cell>
          <cell r="B26" t="str">
            <v>Bamardouf Est</v>
          </cell>
        </row>
        <row r="27">
          <cell r="A27">
            <v>30</v>
          </cell>
          <cell r="B27" t="str">
            <v>AL-Badi (al-itqaan)</v>
          </cell>
        </row>
        <row r="28">
          <cell r="A28">
            <v>17</v>
          </cell>
          <cell r="B28" t="str">
            <v>AL-Ghunaim</v>
          </cell>
        </row>
        <row r="29">
          <cell r="A29">
            <v>33</v>
          </cell>
          <cell r="B29" t="str">
            <v>Allied Maintenance</v>
          </cell>
        </row>
        <row r="30">
          <cell r="A30">
            <v>31</v>
          </cell>
          <cell r="B30" t="str">
            <v>Tamimi</v>
          </cell>
        </row>
        <row r="31">
          <cell r="A31">
            <v>26</v>
          </cell>
          <cell r="B31" t="str">
            <v>Park Hotel</v>
          </cell>
        </row>
        <row r="32">
          <cell r="A32">
            <v>32</v>
          </cell>
          <cell r="B32" t="str">
            <v>Snamprogetti.co</v>
          </cell>
        </row>
        <row r="33">
          <cell r="A33">
            <v>34</v>
          </cell>
          <cell r="B33" t="str">
            <v>MEC</v>
          </cell>
        </row>
        <row r="34">
          <cell r="A34">
            <v>36</v>
          </cell>
          <cell r="B34" t="str">
            <v>AL-Yamama</v>
          </cell>
        </row>
        <row r="35">
          <cell r="A35">
            <v>51</v>
          </cell>
          <cell r="B35" t="str">
            <v>INT,L SCHOOL Group</v>
          </cell>
        </row>
        <row r="36">
          <cell r="A36">
            <v>37</v>
          </cell>
          <cell r="B36" t="str">
            <v>AL-Rushaid</v>
          </cell>
        </row>
        <row r="37">
          <cell r="A37">
            <v>50</v>
          </cell>
          <cell r="B37" t="str">
            <v>MR.Bahij</v>
          </cell>
        </row>
        <row r="38">
          <cell r="A38">
            <v>49</v>
          </cell>
          <cell r="B38" t="str">
            <v>Saudi Build</v>
          </cell>
        </row>
        <row r="39">
          <cell r="A39">
            <v>40</v>
          </cell>
          <cell r="B39" t="str">
            <v>AL-Saeed village</v>
          </cell>
        </row>
        <row r="40">
          <cell r="A40">
            <v>46</v>
          </cell>
          <cell r="B40" t="str">
            <v>Sunset Beach</v>
          </cell>
        </row>
        <row r="41">
          <cell r="A41">
            <v>48</v>
          </cell>
          <cell r="B41" t="str">
            <v>John Abraham</v>
          </cell>
        </row>
        <row r="42">
          <cell r="A42">
            <v>52</v>
          </cell>
          <cell r="B42" t="str">
            <v>Mathew thomas</v>
          </cell>
        </row>
        <row r="43">
          <cell r="A43">
            <v>47</v>
          </cell>
          <cell r="B43" t="str">
            <v>DR.Abbas</v>
          </cell>
        </row>
        <row r="44">
          <cell r="A44">
            <v>38</v>
          </cell>
          <cell r="B44" t="str">
            <v>AL-kaltham</v>
          </cell>
        </row>
        <row r="45">
          <cell r="A45">
            <v>41</v>
          </cell>
          <cell r="B45" t="str">
            <v>DAVED PYNE</v>
          </cell>
        </row>
        <row r="46">
          <cell r="A46">
            <v>45</v>
          </cell>
          <cell r="B46" t="str">
            <v>Sheik Abdulaziz</v>
          </cell>
        </row>
        <row r="47">
          <cell r="A47">
            <v>42</v>
          </cell>
          <cell r="B47" t="str">
            <v>TOUCHI (ABU ALI)</v>
          </cell>
        </row>
        <row r="48">
          <cell r="A48">
            <v>39</v>
          </cell>
          <cell r="B48" t="str">
            <v>AL-Dossary Hospital</v>
          </cell>
        </row>
        <row r="49">
          <cell r="A49">
            <v>44</v>
          </cell>
          <cell r="B49" t="str">
            <v>TRANSTEL</v>
          </cell>
        </row>
        <row r="50">
          <cell r="A50">
            <v>19</v>
          </cell>
          <cell r="B50" t="str">
            <v xml:space="preserve">S.A.KENT </v>
          </cell>
        </row>
        <row r="51">
          <cell r="A51">
            <v>43</v>
          </cell>
          <cell r="B51" t="str">
            <v>jaber ali al-marri</v>
          </cell>
        </row>
        <row r="52">
          <cell r="A52">
            <v>25</v>
          </cell>
          <cell r="B52" t="str">
            <v>Arabian Gulf construction LTD</v>
          </cell>
        </row>
        <row r="53">
          <cell r="A53">
            <v>24</v>
          </cell>
          <cell r="B53" t="str">
            <v>Yapi Merzi Saudi Company</v>
          </cell>
        </row>
        <row r="54">
          <cell r="A54">
            <v>53</v>
          </cell>
          <cell r="B54" t="str">
            <v>ELECTRICAL MARKET</v>
          </cell>
        </row>
        <row r="55">
          <cell r="A55">
            <v>54</v>
          </cell>
          <cell r="B55" t="str">
            <v>JASCO</v>
          </cell>
        </row>
        <row r="56">
          <cell r="A56">
            <v>55</v>
          </cell>
          <cell r="B56" t="str">
            <v>Kanoo</v>
          </cell>
        </row>
        <row r="57">
          <cell r="A57">
            <v>56</v>
          </cell>
          <cell r="B57" t="str">
            <v>Arabian services Group</v>
          </cell>
        </row>
        <row r="58">
          <cell r="A58">
            <v>57</v>
          </cell>
          <cell r="B58" t="str">
            <v>PAUL</v>
          </cell>
        </row>
        <row r="59">
          <cell r="A59">
            <v>58</v>
          </cell>
          <cell r="B59" t="str">
            <v>GULF GARDEN</v>
          </cell>
        </row>
        <row r="60">
          <cell r="A60">
            <v>59</v>
          </cell>
          <cell r="B60" t="str">
            <v>AL-MOAMMER INFORMATION (mis)</v>
          </cell>
        </row>
        <row r="61">
          <cell r="A61">
            <v>61</v>
          </cell>
          <cell r="B61" t="str">
            <v>AHMAD AL-HARBI  (law office)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7"/>
  <sheetViews>
    <sheetView topLeftCell="A50" workbookViewId="0">
      <selection activeCell="D115" sqref="D115"/>
    </sheetView>
  </sheetViews>
  <sheetFormatPr defaultRowHeight="15"/>
  <cols>
    <col min="1" max="1" width="14" customWidth="1"/>
    <col min="2" max="2" width="10.42578125" customWidth="1"/>
    <col min="3" max="3" width="32.7109375" customWidth="1"/>
    <col min="4" max="4" width="20" customWidth="1"/>
    <col min="5" max="6" width="11.7109375" customWidth="1"/>
    <col min="8" max="9" width="12.5703125" bestFit="1" customWidth="1"/>
  </cols>
  <sheetData>
    <row r="2" spans="1:9" ht="26.25">
      <c r="A2" s="101" t="s">
        <v>0</v>
      </c>
      <c r="B2" s="101"/>
      <c r="C2" s="101"/>
      <c r="D2" s="101"/>
      <c r="E2" s="101"/>
      <c r="F2" s="101"/>
    </row>
    <row r="3" spans="1:9">
      <c r="A3" s="102" t="s">
        <v>1</v>
      </c>
      <c r="B3" s="102"/>
      <c r="C3" s="102"/>
      <c r="D3" s="102"/>
      <c r="E3" s="102"/>
      <c r="F3" s="102"/>
    </row>
    <row r="4" spans="1:9">
      <c r="A4" s="1"/>
      <c r="B4" s="1"/>
      <c r="C4" s="1"/>
      <c r="D4" s="1"/>
      <c r="E4" s="1"/>
      <c r="F4" s="1"/>
    </row>
    <row r="5" spans="1:9">
      <c r="A5" s="103"/>
      <c r="B5" s="103"/>
      <c r="C5" s="103"/>
      <c r="D5" s="103"/>
      <c r="E5" s="103"/>
      <c r="F5" s="103"/>
    </row>
    <row r="6" spans="1:9">
      <c r="F6" s="2"/>
    </row>
    <row r="7" spans="1:9">
      <c r="A7" s="3"/>
      <c r="B7" s="3"/>
      <c r="C7" s="3"/>
    </row>
    <row r="8" spans="1:9">
      <c r="A8" s="3"/>
      <c r="B8" s="3"/>
      <c r="C8" s="3"/>
      <c r="D8" s="4"/>
    </row>
    <row r="9" spans="1:9">
      <c r="A9" s="3"/>
      <c r="B9" s="3"/>
      <c r="C9" s="3"/>
    </row>
    <row r="10" spans="1:9" ht="16.5" customHeight="1"/>
    <row r="11" spans="1:9" ht="23.25" customHeight="1" thickBot="1">
      <c r="A11" s="5" t="s">
        <v>2</v>
      </c>
      <c r="B11" s="5" t="s">
        <v>3</v>
      </c>
      <c r="C11" s="5" t="s">
        <v>4</v>
      </c>
      <c r="D11" s="6" t="s">
        <v>5</v>
      </c>
      <c r="E11" s="6" t="s">
        <v>6</v>
      </c>
      <c r="F11" s="6" t="s">
        <v>7</v>
      </c>
      <c r="I11" s="47" t="e">
        <f>F12+F30+F31+F40+#REF!+F46+F50+F62+F72+F78+F79+F80+F81+F82+F116+F117</f>
        <v>#REF!</v>
      </c>
    </row>
    <row r="12" spans="1:9">
      <c r="A12" s="23" t="s">
        <v>9</v>
      </c>
      <c r="B12">
        <v>60</v>
      </c>
      <c r="C12" t="s">
        <v>8</v>
      </c>
      <c r="D12">
        <v>6501</v>
      </c>
      <c r="F12" s="7">
        <v>300</v>
      </c>
      <c r="I12" s="47"/>
    </row>
    <row r="13" spans="1:9">
      <c r="A13" s="24">
        <v>41701</v>
      </c>
      <c r="C13" t="s">
        <v>10</v>
      </c>
      <c r="D13">
        <v>6502</v>
      </c>
      <c r="F13" s="7">
        <v>950</v>
      </c>
    </row>
    <row r="14" spans="1:9">
      <c r="A14" s="23" t="s">
        <v>11</v>
      </c>
      <c r="C14" t="s">
        <v>12</v>
      </c>
      <c r="D14">
        <v>6503</v>
      </c>
      <c r="F14" s="7">
        <v>2600</v>
      </c>
    </row>
    <row r="15" spans="1:9">
      <c r="A15" s="23" t="s">
        <v>11</v>
      </c>
      <c r="C15" t="s">
        <v>12</v>
      </c>
      <c r="D15">
        <v>6504</v>
      </c>
      <c r="F15" s="7">
        <v>5400</v>
      </c>
    </row>
    <row r="16" spans="1:9">
      <c r="A16" s="75">
        <v>41734</v>
      </c>
      <c r="B16" s="76"/>
      <c r="C16" s="76" t="s">
        <v>13</v>
      </c>
      <c r="D16" s="76">
        <v>6505</v>
      </c>
      <c r="E16" s="76"/>
      <c r="F16" s="77">
        <v>261736.99</v>
      </c>
      <c r="H16" s="7">
        <f>SUM(F12:F120)</f>
        <v>5744897.6799999997</v>
      </c>
    </row>
    <row r="17" spans="1:9">
      <c r="A17" s="23" t="s">
        <v>14</v>
      </c>
      <c r="C17" t="s">
        <v>15</v>
      </c>
      <c r="D17">
        <v>6506</v>
      </c>
      <c r="F17" s="7">
        <v>225000</v>
      </c>
      <c r="H17" s="7">
        <f>F112+F114+F119</f>
        <v>186326</v>
      </c>
    </row>
    <row r="18" spans="1:9">
      <c r="A18" s="23" t="s">
        <v>16</v>
      </c>
      <c r="C18" t="s">
        <v>17</v>
      </c>
      <c r="D18">
        <v>6507</v>
      </c>
      <c r="F18" s="7">
        <v>500</v>
      </c>
      <c r="H18" s="81">
        <f>H16-H17</f>
        <v>5558571.6799999997</v>
      </c>
    </row>
    <row r="19" spans="1:9">
      <c r="A19" s="24">
        <v>41949</v>
      </c>
      <c r="C19" t="s">
        <v>10</v>
      </c>
      <c r="D19">
        <v>6508</v>
      </c>
      <c r="F19" s="7">
        <v>59500</v>
      </c>
      <c r="H19" s="7"/>
    </row>
    <row r="20" spans="1:9">
      <c r="A20" s="24">
        <v>41949</v>
      </c>
      <c r="C20" t="s">
        <v>10</v>
      </c>
      <c r="D20">
        <v>6509</v>
      </c>
      <c r="F20" s="7">
        <v>12170.5</v>
      </c>
      <c r="H20" s="7"/>
    </row>
    <row r="21" spans="1:9">
      <c r="A21" s="23" t="s">
        <v>18</v>
      </c>
      <c r="C21" t="s">
        <v>10</v>
      </c>
      <c r="D21">
        <v>6510</v>
      </c>
      <c r="F21" s="7">
        <v>3950</v>
      </c>
      <c r="H21" s="7"/>
    </row>
    <row r="22" spans="1:9">
      <c r="A22" s="23" t="s">
        <v>18</v>
      </c>
      <c r="C22" t="s">
        <v>10</v>
      </c>
      <c r="D22">
        <v>6511</v>
      </c>
      <c r="F22" s="7">
        <v>33420</v>
      </c>
      <c r="H22" s="7"/>
    </row>
    <row r="23" spans="1:9">
      <c r="A23" s="24">
        <v>41858</v>
      </c>
      <c r="C23" t="s">
        <v>13</v>
      </c>
      <c r="D23">
        <v>6512</v>
      </c>
      <c r="F23" s="7">
        <v>19472.400000000001</v>
      </c>
    </row>
    <row r="24" spans="1:9">
      <c r="A24" s="24">
        <v>41919</v>
      </c>
      <c r="C24" t="s">
        <v>13</v>
      </c>
      <c r="D24">
        <v>6513</v>
      </c>
      <c r="F24" s="7">
        <v>5700</v>
      </c>
    </row>
    <row r="25" spans="1:9">
      <c r="A25" s="23" t="s">
        <v>19</v>
      </c>
      <c r="C25" t="s">
        <v>20</v>
      </c>
      <c r="D25">
        <v>6514</v>
      </c>
      <c r="F25" s="7">
        <v>3600</v>
      </c>
    </row>
    <row r="26" spans="1:9">
      <c r="A26" s="23" t="s">
        <v>21</v>
      </c>
      <c r="C26" t="s">
        <v>10</v>
      </c>
      <c r="D26">
        <v>6515</v>
      </c>
      <c r="F26" s="7">
        <v>12500</v>
      </c>
    </row>
    <row r="27" spans="1:9">
      <c r="A27" s="23" t="s">
        <v>21</v>
      </c>
      <c r="C27" t="s">
        <v>22</v>
      </c>
      <c r="D27">
        <v>6516</v>
      </c>
      <c r="F27" s="7">
        <v>20000</v>
      </c>
    </row>
    <row r="28" spans="1:9">
      <c r="A28" s="23" t="s">
        <v>21</v>
      </c>
      <c r="C28" t="s">
        <v>22</v>
      </c>
      <c r="D28">
        <v>6517</v>
      </c>
      <c r="F28" s="7">
        <v>20000</v>
      </c>
    </row>
    <row r="29" spans="1:9">
      <c r="A29" s="23" t="s">
        <v>23</v>
      </c>
      <c r="C29" t="s">
        <v>22</v>
      </c>
      <c r="D29">
        <v>6518</v>
      </c>
      <c r="F29" s="7">
        <v>10000</v>
      </c>
    </row>
    <row r="30" spans="1:9">
      <c r="A30" s="23" t="s">
        <v>24</v>
      </c>
      <c r="C30" t="s">
        <v>8</v>
      </c>
      <c r="D30">
        <v>6519</v>
      </c>
      <c r="F30" s="7">
        <v>4500</v>
      </c>
    </row>
    <row r="31" spans="1:9">
      <c r="A31" s="23" t="s">
        <v>25</v>
      </c>
      <c r="C31" t="s">
        <v>8</v>
      </c>
      <c r="D31">
        <v>6520</v>
      </c>
      <c r="F31" s="7">
        <v>42200</v>
      </c>
    </row>
    <row r="32" spans="1:9">
      <c r="A32" s="24">
        <v>41981</v>
      </c>
      <c r="C32" t="s">
        <v>13</v>
      </c>
      <c r="D32">
        <v>6521</v>
      </c>
      <c r="F32" s="7">
        <v>27000</v>
      </c>
      <c r="I32" s="47">
        <f>F16+F41+F42+F56+F60+F93+F94+F99+F115+F118</f>
        <v>2828594.08</v>
      </c>
    </row>
    <row r="33" spans="1:9">
      <c r="A33" s="24">
        <v>41981</v>
      </c>
      <c r="C33" t="s">
        <v>13</v>
      </c>
      <c r="D33">
        <v>6522</v>
      </c>
      <c r="F33" s="7">
        <v>28500</v>
      </c>
    </row>
    <row r="34" spans="1:9">
      <c r="A34" s="23" t="s">
        <v>26</v>
      </c>
      <c r="C34" t="s">
        <v>13</v>
      </c>
      <c r="D34">
        <v>6523</v>
      </c>
      <c r="F34" s="7">
        <v>16500</v>
      </c>
    </row>
    <row r="35" spans="1:9">
      <c r="A35" s="23" t="s">
        <v>24</v>
      </c>
      <c r="C35" t="s">
        <v>13</v>
      </c>
      <c r="D35">
        <v>6524</v>
      </c>
      <c r="F35" s="7">
        <v>28801.200000000001</v>
      </c>
    </row>
    <row r="36" spans="1:9">
      <c r="A36" s="23" t="s">
        <v>27</v>
      </c>
      <c r="C36" t="s">
        <v>28</v>
      </c>
      <c r="D36">
        <v>6525</v>
      </c>
      <c r="F36" s="7">
        <v>400</v>
      </c>
    </row>
    <row r="37" spans="1:9">
      <c r="A37" s="24">
        <v>41952</v>
      </c>
      <c r="C37" t="s">
        <v>29</v>
      </c>
      <c r="D37">
        <v>6526</v>
      </c>
      <c r="F37" s="7">
        <v>13700</v>
      </c>
    </row>
    <row r="38" spans="1:9">
      <c r="A38" s="24">
        <v>41952</v>
      </c>
      <c r="C38" t="s">
        <v>13</v>
      </c>
      <c r="D38">
        <v>6527</v>
      </c>
      <c r="F38" s="7">
        <v>13500</v>
      </c>
    </row>
    <row r="39" spans="1:9">
      <c r="A39" s="23" t="s">
        <v>30</v>
      </c>
      <c r="C39" t="s">
        <v>12</v>
      </c>
      <c r="D39">
        <v>6528</v>
      </c>
      <c r="F39" s="7">
        <v>36445</v>
      </c>
    </row>
    <row r="40" spans="1:9">
      <c r="A40" s="24">
        <v>41767</v>
      </c>
      <c r="C40" t="s">
        <v>8</v>
      </c>
      <c r="D40">
        <v>6529</v>
      </c>
      <c r="F40" s="7">
        <v>13750</v>
      </c>
    </row>
    <row r="41" spans="1:9">
      <c r="A41" s="78" t="s">
        <v>31</v>
      </c>
      <c r="B41" s="76"/>
      <c r="C41" s="76" t="s">
        <v>13</v>
      </c>
      <c r="D41" s="76">
        <v>6530</v>
      </c>
      <c r="E41" s="76"/>
      <c r="F41" s="77">
        <v>211500</v>
      </c>
    </row>
    <row r="42" spans="1:9">
      <c r="A42" s="78" t="s">
        <v>31</v>
      </c>
      <c r="B42" s="76"/>
      <c r="C42" s="76" t="s">
        <v>13</v>
      </c>
      <c r="D42" s="76">
        <v>6531</v>
      </c>
      <c r="E42" s="76"/>
      <c r="F42" s="77">
        <v>84680</v>
      </c>
    </row>
    <row r="43" spans="1:9">
      <c r="A43" s="23" t="s">
        <v>31</v>
      </c>
      <c r="C43" t="s">
        <v>32</v>
      </c>
      <c r="D43">
        <v>6532</v>
      </c>
      <c r="F43" s="7">
        <v>150000</v>
      </c>
    </row>
    <row r="44" spans="1:9">
      <c r="A44" s="23" t="s">
        <v>33</v>
      </c>
      <c r="C44" t="s">
        <v>10</v>
      </c>
      <c r="D44">
        <v>6534</v>
      </c>
      <c r="F44" s="7">
        <v>93500</v>
      </c>
    </row>
    <row r="45" spans="1:9">
      <c r="A45" s="24">
        <v>41801</v>
      </c>
      <c r="C45" t="s">
        <v>13</v>
      </c>
      <c r="D45">
        <v>6535</v>
      </c>
      <c r="F45" s="7">
        <v>4860</v>
      </c>
    </row>
    <row r="46" spans="1:9">
      <c r="A46" s="24">
        <v>41801</v>
      </c>
      <c r="C46" t="s">
        <v>8</v>
      </c>
      <c r="D46">
        <v>6536</v>
      </c>
      <c r="F46" s="7">
        <v>20400</v>
      </c>
      <c r="I46" s="47" t="e">
        <f>F12+F30+F31+F40+#REF!+F46+F50+F62+F72+F78+F79+F80+F81+F82+F116+F117</f>
        <v>#REF!</v>
      </c>
    </row>
    <row r="47" spans="1:9">
      <c r="A47" s="23" t="s">
        <v>34</v>
      </c>
      <c r="C47" t="s">
        <v>10</v>
      </c>
      <c r="D47">
        <v>6537</v>
      </c>
      <c r="F47" s="7">
        <v>59500</v>
      </c>
    </row>
    <row r="48" spans="1:9">
      <c r="A48" s="23" t="s">
        <v>35</v>
      </c>
      <c r="C48" t="s">
        <v>10</v>
      </c>
      <c r="D48">
        <v>6538</v>
      </c>
      <c r="F48" s="7">
        <v>1665</v>
      </c>
    </row>
    <row r="49" spans="1:9">
      <c r="A49" s="24">
        <v>41955</v>
      </c>
      <c r="C49" t="s">
        <v>10</v>
      </c>
      <c r="D49">
        <v>6539</v>
      </c>
      <c r="F49" s="7">
        <v>12500</v>
      </c>
    </row>
    <row r="50" spans="1:9" ht="15.75" thickBot="1">
      <c r="A50" s="30">
        <v>41955</v>
      </c>
      <c r="B50" s="8"/>
      <c r="C50" s="8" t="s">
        <v>8</v>
      </c>
      <c r="D50" s="8">
        <v>6540</v>
      </c>
      <c r="E50" s="8"/>
      <c r="F50" s="9">
        <v>444000</v>
      </c>
    </row>
    <row r="51" spans="1:9">
      <c r="A51" s="26">
        <v>42005</v>
      </c>
      <c r="B51" s="13">
        <v>4</v>
      </c>
      <c r="C51" s="14" t="str">
        <f>IFERROR(VLOOKUP(B51,[1]STATEMENT!$A$4:$B$88,2,0),"")</f>
        <v>ALI AL-HARBI</v>
      </c>
      <c r="D51" s="10" t="s">
        <v>37</v>
      </c>
      <c r="E51" s="10"/>
      <c r="F51" s="11">
        <v>40000</v>
      </c>
    </row>
    <row r="52" spans="1:9">
      <c r="A52" s="25">
        <v>42031</v>
      </c>
      <c r="B52" s="14">
        <v>4</v>
      </c>
      <c r="C52" s="14" t="str">
        <f>IFERROR(VLOOKUP(B52,[1]STATEMENT!$A$4:$B$88,2,0),"")</f>
        <v>ALI AL-HARBI</v>
      </c>
      <c r="D52" s="10" t="s">
        <v>38</v>
      </c>
      <c r="E52" s="10"/>
      <c r="F52" s="11">
        <v>20100</v>
      </c>
    </row>
    <row r="53" spans="1:9">
      <c r="A53" s="25">
        <v>42059</v>
      </c>
      <c r="B53" s="14">
        <v>5</v>
      </c>
      <c r="C53" s="14" t="str">
        <f>IFERROR(VLOOKUP(B53,[1]STATEMENT!$A$4:$B$88,2,0),"")</f>
        <v>Khalifa AL-Gosaibi Cont.</v>
      </c>
      <c r="D53" s="10" t="s">
        <v>39</v>
      </c>
      <c r="E53" s="10"/>
      <c r="F53" s="11">
        <v>8000</v>
      </c>
    </row>
    <row r="54" spans="1:9">
      <c r="A54" s="25">
        <v>42072</v>
      </c>
      <c r="B54" s="14">
        <v>5</v>
      </c>
      <c r="C54" s="14" t="str">
        <f>IFERROR(VLOOKUP(B54,[1]STATEMENT!$A$4:$B$88,2,0),"")</f>
        <v>Khalifa AL-Gosaibi Cont.</v>
      </c>
      <c r="D54" s="10" t="s">
        <v>40</v>
      </c>
      <c r="E54" s="10"/>
      <c r="F54" s="11">
        <v>12300</v>
      </c>
    </row>
    <row r="55" spans="1:9">
      <c r="A55" s="25">
        <v>42079</v>
      </c>
      <c r="B55" s="14">
        <v>1</v>
      </c>
      <c r="C55" s="14" t="str">
        <f>IFERROR(VLOOKUP(B55,[1]STATEMENT!$A$4:$B$88,2,0),"")</f>
        <v>NESMA CONTRACTING</v>
      </c>
      <c r="D55" s="10" t="s">
        <v>41</v>
      </c>
      <c r="E55" s="10"/>
      <c r="F55" s="11">
        <v>4860</v>
      </c>
    </row>
    <row r="56" spans="1:9">
      <c r="A56" s="27">
        <v>42079</v>
      </c>
      <c r="B56" s="15">
        <v>1</v>
      </c>
      <c r="C56" s="15" t="str">
        <f>IFERROR(VLOOKUP(B56,[1]STATEMENT!$A$4:$B$88,2,0),"")</f>
        <v>NESMA CONTRACTING</v>
      </c>
      <c r="D56" s="16" t="s">
        <v>42</v>
      </c>
      <c r="E56" s="16"/>
      <c r="F56" s="79">
        <v>201262.09</v>
      </c>
    </row>
    <row r="57" spans="1:9">
      <c r="A57" s="25">
        <v>42091</v>
      </c>
      <c r="B57" s="14">
        <v>5</v>
      </c>
      <c r="C57" s="14" t="str">
        <f>IFERROR(VLOOKUP(B57,[1]STATEMENT!$A$4:$B$88,2,0),"")</f>
        <v>Khalifa AL-Gosaibi Cont.</v>
      </c>
      <c r="D57" s="10" t="s">
        <v>43</v>
      </c>
      <c r="E57" s="10"/>
      <c r="F57" s="11">
        <v>3950</v>
      </c>
    </row>
    <row r="58" spans="1:9">
      <c r="A58" s="25">
        <v>42102</v>
      </c>
      <c r="B58" s="14">
        <v>5</v>
      </c>
      <c r="C58" s="14" t="str">
        <f>IFERROR(VLOOKUP(B58,[1]STATEMENT!$A$4:$B$88,2,0),"")</f>
        <v>Khalifa AL-Gosaibi Cont.</v>
      </c>
      <c r="D58" s="10" t="s">
        <v>44</v>
      </c>
      <c r="E58" s="10"/>
      <c r="F58" s="11">
        <v>2432</v>
      </c>
    </row>
    <row r="59" spans="1:9">
      <c r="A59" s="25">
        <v>42102</v>
      </c>
      <c r="B59" s="14">
        <v>5</v>
      </c>
      <c r="C59" s="14" t="str">
        <f>IFERROR(VLOOKUP(B59,[1]STATEMENT!$A$4:$B$88,2,0),"")</f>
        <v>Khalifa AL-Gosaibi Cont.</v>
      </c>
      <c r="D59" s="10" t="s">
        <v>45</v>
      </c>
      <c r="E59" s="10"/>
      <c r="F59" s="11">
        <v>24634</v>
      </c>
    </row>
    <row r="60" spans="1:9">
      <c r="A60" s="27">
        <v>42115</v>
      </c>
      <c r="B60" s="15">
        <v>1</v>
      </c>
      <c r="C60" s="15" t="str">
        <f>IFERROR(VLOOKUP(B60,[1]STATEMENT!$A$4:$B$88,2,0),"")</f>
        <v>NESMA CONTRACTING</v>
      </c>
      <c r="D60" s="16" t="s">
        <v>46</v>
      </c>
      <c r="E60" s="16"/>
      <c r="F60" s="79">
        <v>290000</v>
      </c>
    </row>
    <row r="61" spans="1:9">
      <c r="A61" s="25">
        <v>42115</v>
      </c>
      <c r="B61" s="14">
        <v>1</v>
      </c>
      <c r="C61" s="14" t="str">
        <f>IFERROR(VLOOKUP(B61,[1]STATEMENT!$A$4:$B$88,2,0),"")</f>
        <v>NESMA CONTRACTING</v>
      </c>
      <c r="D61" s="10" t="s">
        <v>47</v>
      </c>
      <c r="E61" s="10"/>
      <c r="F61" s="11">
        <v>5937</v>
      </c>
    </row>
    <row r="62" spans="1:9">
      <c r="A62" s="27">
        <v>42124</v>
      </c>
      <c r="B62" s="15">
        <v>60</v>
      </c>
      <c r="C62" s="15" t="str">
        <f>IFERROR(VLOOKUP(B62,[1]STATEMENT!$A$4:$B$88,2,0),"")</f>
        <v>ARAMCO</v>
      </c>
      <c r="D62" s="16" t="s">
        <v>48</v>
      </c>
      <c r="E62" s="16"/>
      <c r="F62" s="11">
        <v>12120</v>
      </c>
      <c r="I62" s="47">
        <f>F12+F30+F31+F40+F478+F46+F50+F72+F62+F78+F79+F80+F81+F82+F116+F117</f>
        <v>660550</v>
      </c>
    </row>
    <row r="63" spans="1:9">
      <c r="A63" s="25">
        <v>42123</v>
      </c>
      <c r="B63" s="14">
        <v>5</v>
      </c>
      <c r="C63" s="14" t="str">
        <f>IFERROR(VLOOKUP(B63,[1]STATEMENT!$A$4:$B$88,2,0),"")</f>
        <v>Khalifa AL-Gosaibi Cont.</v>
      </c>
      <c r="D63" s="10" t="s">
        <v>49</v>
      </c>
      <c r="E63" s="10"/>
      <c r="F63" s="11">
        <v>12500</v>
      </c>
    </row>
    <row r="64" spans="1:9">
      <c r="A64" s="25">
        <v>42126</v>
      </c>
      <c r="B64" s="14">
        <v>5</v>
      </c>
      <c r="C64" s="14" t="str">
        <f>IFERROR(VLOOKUP(B64,[1]STATEMENT!$A$4:$B$88,2,0),"")</f>
        <v>Khalifa AL-Gosaibi Cont.</v>
      </c>
      <c r="D64" s="10" t="s">
        <v>50</v>
      </c>
      <c r="E64" s="10"/>
      <c r="F64" s="11">
        <v>12170.5</v>
      </c>
    </row>
    <row r="65" spans="1:9">
      <c r="A65" s="25">
        <v>42126</v>
      </c>
      <c r="B65" s="14">
        <v>5</v>
      </c>
      <c r="C65" s="14" t="str">
        <f>IFERROR(VLOOKUP(B65,[1]STATEMENT!$A$4:$B$88,2,0),"")</f>
        <v>Khalifa AL-Gosaibi Cont.</v>
      </c>
      <c r="D65" s="10" t="s">
        <v>51</v>
      </c>
      <c r="E65" s="10"/>
      <c r="F65" s="11">
        <v>59500</v>
      </c>
    </row>
    <row r="66" spans="1:9">
      <c r="A66" s="25">
        <v>42134</v>
      </c>
      <c r="B66" s="14">
        <v>5</v>
      </c>
      <c r="C66" s="14" t="str">
        <f>IFERROR(VLOOKUP(B66,[1]STATEMENT!$A$4:$B$88,2,0),"")</f>
        <v>Khalifa AL-Gosaibi Cont.</v>
      </c>
      <c r="D66" s="10" t="s">
        <v>52</v>
      </c>
      <c r="E66" s="10"/>
      <c r="F66" s="11">
        <v>9000</v>
      </c>
    </row>
    <row r="67" spans="1:9">
      <c r="A67" s="28">
        <v>42149</v>
      </c>
      <c r="B67" s="17">
        <v>20</v>
      </c>
      <c r="C67" s="17" t="str">
        <f>IFERROR(VLOOKUP(B67,[1]STATEMENT!$A$4:$B$88,2,0),"")</f>
        <v>IKEA</v>
      </c>
      <c r="D67" s="18" t="s">
        <v>53</v>
      </c>
      <c r="E67" s="18"/>
      <c r="F67" s="19">
        <v>35500</v>
      </c>
    </row>
    <row r="68" spans="1:9">
      <c r="A68" s="25">
        <v>42191</v>
      </c>
      <c r="B68" s="10">
        <v>5</v>
      </c>
      <c r="C68" s="14" t="str">
        <f>IFERROR(VLOOKUP(B68,[1]STATEMENT!$A$4:$B$88,2,0),"")</f>
        <v>Khalifa AL-Gosaibi Cont.</v>
      </c>
      <c r="D68" s="10" t="s">
        <v>54</v>
      </c>
      <c r="E68" s="10"/>
      <c r="F68" s="11">
        <v>37700</v>
      </c>
    </row>
    <row r="69" spans="1:9">
      <c r="A69" s="25">
        <v>42191</v>
      </c>
      <c r="B69" s="10">
        <v>5</v>
      </c>
      <c r="C69" s="14" t="str">
        <f>IFERROR(VLOOKUP(B69,[1]STATEMENT!$A$4:$B$88,2,0),"")</f>
        <v>Khalifa AL-Gosaibi Cont.</v>
      </c>
      <c r="D69" s="10" t="s">
        <v>55</v>
      </c>
      <c r="E69" s="10"/>
      <c r="F69" s="11">
        <v>12280</v>
      </c>
    </row>
    <row r="70" spans="1:9">
      <c r="A70" s="25">
        <v>42191</v>
      </c>
      <c r="B70" s="10">
        <v>5</v>
      </c>
      <c r="C70" s="14" t="str">
        <f>IFERROR(VLOOKUP(B70,[1]STATEMENT!$A$4:$B$88,2,0),"")</f>
        <v>Khalifa AL-Gosaibi Cont.</v>
      </c>
      <c r="D70" s="10" t="s">
        <v>56</v>
      </c>
      <c r="E70" s="10"/>
      <c r="F70" s="11">
        <v>3600</v>
      </c>
      <c r="I70" s="7"/>
    </row>
    <row r="71" spans="1:9">
      <c r="A71" s="25">
        <v>42191</v>
      </c>
      <c r="B71" s="10">
        <v>4</v>
      </c>
      <c r="C71" s="14" t="str">
        <f>IFERROR(VLOOKUP(B71,[1]STATEMENT!$A$4:$B$88,2,0),"")</f>
        <v>ALI AL-HARBI</v>
      </c>
      <c r="D71" s="10" t="s">
        <v>57</v>
      </c>
      <c r="E71" s="10"/>
      <c r="F71" s="11">
        <v>95400</v>
      </c>
    </row>
    <row r="72" spans="1:9">
      <c r="A72" s="25">
        <v>42194</v>
      </c>
      <c r="B72" s="10">
        <v>60</v>
      </c>
      <c r="C72" s="14" t="str">
        <f>IFERROR(VLOOKUP(B72,[1]STATEMENT!$A$4:$B$88,2,0),"")</f>
        <v>ARAMCO</v>
      </c>
      <c r="D72" s="10" t="s">
        <v>58</v>
      </c>
      <c r="E72" s="10"/>
      <c r="F72" s="11">
        <v>1150</v>
      </c>
    </row>
    <row r="73" spans="1:9">
      <c r="A73" s="25">
        <v>42215</v>
      </c>
      <c r="B73" s="10">
        <v>4</v>
      </c>
      <c r="C73" s="14" t="str">
        <f>IFERROR(VLOOKUP(B73,[1]STATEMENT!$A$4:$B$88,2,0),"")</f>
        <v>ALI AL-HARBI</v>
      </c>
      <c r="D73" s="10" t="s">
        <v>59</v>
      </c>
      <c r="E73" s="10"/>
      <c r="F73" s="11">
        <v>5650</v>
      </c>
    </row>
    <row r="74" spans="1:9">
      <c r="A74" s="25">
        <v>42215</v>
      </c>
      <c r="B74" s="10">
        <v>4</v>
      </c>
      <c r="C74" s="14" t="str">
        <f>IFERROR(VLOOKUP(B74,[1]STATEMENT!$A$4:$B$88,2,0),"")</f>
        <v>ALI AL-HARBI</v>
      </c>
      <c r="D74" s="10" t="s">
        <v>60</v>
      </c>
      <c r="E74" s="10"/>
      <c r="F74" s="11">
        <v>7160</v>
      </c>
    </row>
    <row r="75" spans="1:9">
      <c r="A75" s="25">
        <v>42264</v>
      </c>
      <c r="B75" s="10">
        <v>5</v>
      </c>
      <c r="C75" s="14" t="str">
        <f>IFERROR(VLOOKUP(B75,[1]STATEMENT!$A$4:$B$88,2,0),"")</f>
        <v>Khalifa AL-Gosaibi Cont.</v>
      </c>
      <c r="D75" s="10" t="s">
        <v>61</v>
      </c>
      <c r="E75" s="10"/>
      <c r="F75" s="11">
        <v>19815</v>
      </c>
    </row>
    <row r="76" spans="1:9">
      <c r="A76" s="25">
        <v>42264</v>
      </c>
      <c r="B76" s="10">
        <v>5</v>
      </c>
      <c r="C76" s="14" t="str">
        <f>IFERROR(VLOOKUP(B76,[1]STATEMENT!$A$4:$B$88,2,0),"")</f>
        <v>Khalifa AL-Gosaibi Cont.</v>
      </c>
      <c r="D76" s="10" t="s">
        <v>62</v>
      </c>
      <c r="E76" s="10"/>
      <c r="F76" s="11">
        <v>10500</v>
      </c>
    </row>
    <row r="77" spans="1:9">
      <c r="A77" s="25">
        <v>42275</v>
      </c>
      <c r="B77" s="10">
        <v>24</v>
      </c>
      <c r="C77" s="14" t="str">
        <f>IFERROR(VLOOKUP(B77,[1]STATEMENT!$A$4:$B$88,2,0),"")</f>
        <v>Yapi Merzi Saudi Company</v>
      </c>
      <c r="D77" s="10" t="s">
        <v>63</v>
      </c>
      <c r="E77" s="10"/>
      <c r="F77" s="11">
        <v>52500</v>
      </c>
    </row>
    <row r="78" spans="1:9">
      <c r="A78" s="25">
        <v>42277</v>
      </c>
      <c r="B78" s="10">
        <v>60</v>
      </c>
      <c r="C78" s="14" t="str">
        <f>IFERROR(VLOOKUP(B78,[1]STATEMENT!$A$4:$B$88,2,0),"")</f>
        <v>ARAMCO</v>
      </c>
      <c r="D78" s="10" t="s">
        <v>64</v>
      </c>
      <c r="E78" s="10"/>
      <c r="F78" s="11">
        <v>20480</v>
      </c>
    </row>
    <row r="79" spans="1:9">
      <c r="A79" s="25">
        <v>42277</v>
      </c>
      <c r="B79" s="10">
        <v>60</v>
      </c>
      <c r="C79" s="14" t="str">
        <f>IFERROR(VLOOKUP(B79,[1]STATEMENT!$A$4:$B$88,2,0),"")</f>
        <v>ARAMCO</v>
      </c>
      <c r="D79" s="10" t="s">
        <v>65</v>
      </c>
      <c r="E79" s="10"/>
      <c r="F79" s="11">
        <v>50600</v>
      </c>
      <c r="I79" s="47" t="e">
        <f>F12+F30+F31+F40+#REF!+F46+F50+F62+F72+F78+F79+F80+F81+F82+#REF!+F116+F117</f>
        <v>#REF!</v>
      </c>
    </row>
    <row r="80" spans="1:9">
      <c r="A80" s="25">
        <v>42277</v>
      </c>
      <c r="B80" s="10">
        <v>60</v>
      </c>
      <c r="C80" s="14" t="str">
        <f>IFERROR(VLOOKUP(B80,[1]STATEMENT!$A$4:$B$88,2,0),"")</f>
        <v>ARAMCO</v>
      </c>
      <c r="D80" s="10" t="s">
        <v>66</v>
      </c>
      <c r="E80" s="10"/>
      <c r="F80" s="11">
        <v>14950</v>
      </c>
    </row>
    <row r="81" spans="1:7">
      <c r="A81" s="25">
        <v>42277</v>
      </c>
      <c r="B81" s="10">
        <v>60</v>
      </c>
      <c r="C81" s="14" t="str">
        <f>IFERROR(VLOOKUP(B81,[1]STATEMENT!$A$4:$B$88,2,0),"")</f>
        <v>ARAMCO</v>
      </c>
      <c r="D81" s="10" t="s">
        <v>67</v>
      </c>
      <c r="E81" s="10"/>
      <c r="F81" s="11">
        <v>5100</v>
      </c>
    </row>
    <row r="82" spans="1:7">
      <c r="A82" s="25">
        <v>42277</v>
      </c>
      <c r="B82" s="10">
        <v>60</v>
      </c>
      <c r="C82" s="14" t="str">
        <f>IFERROR(VLOOKUP(B82,[1]STATEMENT!$A$4:$B$88,2,0),"")</f>
        <v>ARAMCO</v>
      </c>
      <c r="D82" s="10" t="s">
        <v>68</v>
      </c>
      <c r="E82" s="10"/>
      <c r="F82" s="11">
        <v>20200</v>
      </c>
    </row>
    <row r="83" spans="1:7">
      <c r="A83" s="25">
        <v>42291</v>
      </c>
      <c r="B83" s="10">
        <v>55</v>
      </c>
      <c r="C83" s="14" t="str">
        <f>IFERROR(VLOOKUP(B83,[1]STATEMENT!$A$4:$B$88,2,0),"")</f>
        <v>Kanoo</v>
      </c>
      <c r="D83" s="10" t="s">
        <v>69</v>
      </c>
      <c r="E83" s="10"/>
      <c r="F83" s="11">
        <v>465</v>
      </c>
    </row>
    <row r="84" spans="1:7">
      <c r="A84" s="25">
        <v>42291</v>
      </c>
      <c r="B84" s="10">
        <v>55</v>
      </c>
      <c r="C84" s="14" t="str">
        <f>IFERROR(VLOOKUP(B84,[1]STATEMENT!$A$4:$B$88,2,0),"")</f>
        <v>Kanoo</v>
      </c>
      <c r="D84" s="10" t="s">
        <v>70</v>
      </c>
      <c r="E84" s="10"/>
      <c r="F84" s="11">
        <v>1500</v>
      </c>
    </row>
    <row r="85" spans="1:7">
      <c r="A85" s="25">
        <v>42309</v>
      </c>
      <c r="B85" s="10">
        <v>5</v>
      </c>
      <c r="C85" s="14" t="str">
        <f>IFERROR(VLOOKUP(B85,[1]STATEMENT!$A$4:$B$88,2,0),"")</f>
        <v>Khalifa AL-Gosaibi Cont.</v>
      </c>
      <c r="D85" s="10" t="s">
        <v>71</v>
      </c>
      <c r="E85" s="10"/>
      <c r="F85" s="11">
        <v>59500</v>
      </c>
    </row>
    <row r="86" spans="1:7">
      <c r="A86" s="25">
        <v>42309</v>
      </c>
      <c r="B86" s="10">
        <v>5</v>
      </c>
      <c r="C86" s="14" t="str">
        <f>IFERROR(VLOOKUP(B86,[1]STATEMENT!$A$4:$B$88,2,0),"")</f>
        <v>Khalifa AL-Gosaibi Cont.</v>
      </c>
      <c r="D86" s="10" t="s">
        <v>72</v>
      </c>
      <c r="E86" s="10"/>
      <c r="F86" s="11">
        <v>1500</v>
      </c>
    </row>
    <row r="87" spans="1:7">
      <c r="A87" s="25">
        <v>42309</v>
      </c>
      <c r="B87" s="10">
        <v>4</v>
      </c>
      <c r="C87" s="14" t="str">
        <f>IFERROR(VLOOKUP(B87,[1]STATEMENT!$A$4:$B$88,2,0),"")</f>
        <v>ALI AL-HARBI</v>
      </c>
      <c r="D87" s="10" t="s">
        <v>73</v>
      </c>
      <c r="E87" s="10"/>
      <c r="F87" s="11">
        <v>12810</v>
      </c>
    </row>
    <row r="88" spans="1:7">
      <c r="A88" s="25">
        <v>42317</v>
      </c>
      <c r="B88" s="10">
        <v>57</v>
      </c>
      <c r="C88" s="14" t="str">
        <f>IFERROR(VLOOKUP(B88,[1]STATEMENT!$A$4:$B$88,2,0),"")</f>
        <v>PAUL</v>
      </c>
      <c r="D88" s="10" t="s">
        <v>74</v>
      </c>
      <c r="E88" s="10"/>
      <c r="F88" s="11">
        <v>980</v>
      </c>
    </row>
    <row r="89" spans="1:7">
      <c r="A89" s="25">
        <v>42317</v>
      </c>
      <c r="B89" s="10">
        <v>5</v>
      </c>
      <c r="C89" s="14" t="str">
        <f>IFERROR(VLOOKUP(B89,[1]STATEMENT!$A$4:$B$88,2,0),"")</f>
        <v>Khalifa AL-Gosaibi Cont.</v>
      </c>
      <c r="D89" s="10" t="s">
        <v>75</v>
      </c>
      <c r="E89" s="10"/>
      <c r="F89" s="11">
        <v>12500</v>
      </c>
    </row>
    <row r="90" spans="1:7">
      <c r="A90" s="25">
        <v>42319</v>
      </c>
      <c r="B90" s="10">
        <v>20</v>
      </c>
      <c r="C90" s="14" t="str">
        <f>IFERROR(VLOOKUP(B90,[1]STATEMENT!$A$4:$B$88,2,0),"")</f>
        <v>IKEA</v>
      </c>
      <c r="D90" s="10" t="s">
        <v>76</v>
      </c>
      <c r="E90" s="10"/>
      <c r="F90" s="11">
        <v>35500</v>
      </c>
    </row>
    <row r="91" spans="1:7">
      <c r="A91" s="25">
        <v>42320</v>
      </c>
      <c r="B91" s="10">
        <v>1</v>
      </c>
      <c r="C91" s="14" t="str">
        <f>IFERROR(VLOOKUP(B91,[1]STATEMENT!$A$4:$B$88,2,0),"")</f>
        <v>NESMA CONTRACTING</v>
      </c>
      <c r="D91" s="10" t="s">
        <v>77</v>
      </c>
      <c r="E91" s="10"/>
      <c r="F91" s="11">
        <v>7600</v>
      </c>
    </row>
    <row r="92" spans="1:7">
      <c r="A92" s="29">
        <v>42325</v>
      </c>
      <c r="B92" s="20">
        <v>25</v>
      </c>
      <c r="C92" s="21" t="str">
        <f>IFERROR(VLOOKUP(B92,[1]STATEMENT!$A$4:$B$88,2,0),"")</f>
        <v>Arabian Gulf construction LTD</v>
      </c>
      <c r="D92" s="20" t="s">
        <v>78</v>
      </c>
      <c r="E92" s="20"/>
      <c r="F92" s="22">
        <v>14400</v>
      </c>
    </row>
    <row r="93" spans="1:7">
      <c r="A93" s="27">
        <v>42326</v>
      </c>
      <c r="B93" s="16">
        <v>1</v>
      </c>
      <c r="C93" s="15" t="str">
        <f>IFERROR(VLOOKUP(B93,[1]STATEMENT!$A$4:$B$88,2,0),"")</f>
        <v>NESMA CONTRACTING</v>
      </c>
      <c r="D93" s="16" t="s">
        <v>79</v>
      </c>
      <c r="E93" s="16"/>
      <c r="F93" s="79">
        <v>50000</v>
      </c>
      <c r="G93" t="s">
        <v>151</v>
      </c>
    </row>
    <row r="94" spans="1:7">
      <c r="A94" s="27">
        <v>42326</v>
      </c>
      <c r="B94" s="16">
        <v>1</v>
      </c>
      <c r="C94" s="15" t="str">
        <f>IFERROR(VLOOKUP(B94,[1]STATEMENT!$A$4:$B$88,2,0),"")</f>
        <v>NESMA CONTRACTING</v>
      </c>
      <c r="D94" s="16" t="s">
        <v>80</v>
      </c>
      <c r="E94" s="16"/>
      <c r="F94" s="79">
        <v>290000</v>
      </c>
    </row>
    <row r="95" spans="1:7">
      <c r="A95" s="25">
        <v>42347</v>
      </c>
      <c r="B95" s="10">
        <v>5</v>
      </c>
      <c r="C95" s="14" t="str">
        <f>IFERROR(VLOOKUP(B95,[1]STATEMENT!$A$4:$B$88,2,0),"")</f>
        <v>Khalifa AL-Gosaibi Cont.</v>
      </c>
      <c r="D95" s="10" t="s">
        <v>81</v>
      </c>
      <c r="E95" s="10"/>
      <c r="F95" s="11">
        <v>14000</v>
      </c>
    </row>
    <row r="96" spans="1:7" ht="15.75" thickBot="1">
      <c r="A96" s="31">
        <v>42359</v>
      </c>
      <c r="B96" s="8">
        <v>4</v>
      </c>
      <c r="C96" s="12" t="str">
        <f>IFERROR(VLOOKUP(B96,[1]STATEMENT!$A$4:$B$88,2,0),"")</f>
        <v>ALI AL-HARBI</v>
      </c>
      <c r="D96" s="8" t="s">
        <v>82</v>
      </c>
      <c r="E96" s="8"/>
      <c r="F96" s="9">
        <v>31800</v>
      </c>
    </row>
    <row r="97" spans="1:8">
      <c r="A97" s="25">
        <v>42370</v>
      </c>
      <c r="B97" s="10">
        <v>4</v>
      </c>
      <c r="C97" s="14" t="str">
        <f>IFERROR(VLOOKUP(B97,[1]STATEMENT!$A$4:$B$88,2,0),"")</f>
        <v>ALI AL-HARBI</v>
      </c>
      <c r="D97" s="10" t="s">
        <v>149</v>
      </c>
      <c r="E97" s="10"/>
      <c r="F97" s="10">
        <v>27616</v>
      </c>
      <c r="G97" s="10"/>
    </row>
    <row r="98" spans="1:8">
      <c r="A98" s="25">
        <v>42430</v>
      </c>
      <c r="B98" s="10">
        <v>55</v>
      </c>
      <c r="C98" s="14" t="str">
        <f>IFERROR(VLOOKUP(B98,[1]STATEMENT!$A$4:$B$88,2,0),"")</f>
        <v>Kanoo</v>
      </c>
      <c r="D98" s="10" t="s">
        <v>83</v>
      </c>
      <c r="E98" s="10"/>
      <c r="F98" s="10">
        <v>650</v>
      </c>
      <c r="G98" s="10"/>
    </row>
    <row r="99" spans="1:8">
      <c r="A99" s="27">
        <v>42675</v>
      </c>
      <c r="B99" s="16">
        <v>1</v>
      </c>
      <c r="C99" s="15" t="str">
        <f>IFERROR(VLOOKUP(B99,[1]STATEMENT!$A$4:$B$88,2,0),"")</f>
        <v>NESMA CONTRACTING</v>
      </c>
      <c r="D99" s="16" t="s">
        <v>84</v>
      </c>
      <c r="E99" s="16"/>
      <c r="F99" s="16">
        <v>718590</v>
      </c>
      <c r="G99" s="10" t="s">
        <v>150</v>
      </c>
    </row>
    <row r="100" spans="1:8">
      <c r="A100" s="25">
        <v>42390</v>
      </c>
      <c r="B100" s="10">
        <v>61</v>
      </c>
      <c r="C100" s="14" t="str">
        <f>IFERROR(VLOOKUP(B100,[1]STATEMENT!$A$4:$B$88,2,0),"")</f>
        <v>AHMAD AL-HARBI  (law office)</v>
      </c>
      <c r="D100" s="10" t="s">
        <v>85</v>
      </c>
      <c r="E100" s="10"/>
      <c r="F100" s="10">
        <v>8000</v>
      </c>
      <c r="G100" s="10"/>
    </row>
    <row r="101" spans="1:8">
      <c r="A101" s="25">
        <v>42395</v>
      </c>
      <c r="B101" s="10">
        <v>59</v>
      </c>
      <c r="C101" s="14" t="str">
        <f>IFERROR(VLOOKUP(B101,[1]STATEMENT!$A$4:$B$88,2,0),"")</f>
        <v>AL-MOAMMER INFORMATION (mis)</v>
      </c>
      <c r="D101" s="10" t="s">
        <v>86</v>
      </c>
      <c r="E101" s="10"/>
      <c r="F101" s="10">
        <v>3415</v>
      </c>
      <c r="G101" s="10"/>
    </row>
    <row r="102" spans="1:8">
      <c r="A102" s="25">
        <v>42395</v>
      </c>
      <c r="B102" s="10">
        <v>59</v>
      </c>
      <c r="C102" s="14" t="str">
        <f>IFERROR(VLOOKUP(B102,[1]STATEMENT!$A$4:$B$88,2,0),"")</f>
        <v>AL-MOAMMER INFORMATION (mis)</v>
      </c>
      <c r="D102" s="10" t="s">
        <v>87</v>
      </c>
      <c r="E102" s="10"/>
      <c r="F102" s="10">
        <v>13660</v>
      </c>
      <c r="G102" s="10"/>
    </row>
    <row r="103" spans="1:8">
      <c r="A103" s="25">
        <v>42395</v>
      </c>
      <c r="B103" s="10">
        <v>54</v>
      </c>
      <c r="C103" s="14" t="str">
        <f>IFERROR(VLOOKUP(B103,[1]STATEMENT!$A$4:$B$88,2,0),"")</f>
        <v>JASCO</v>
      </c>
      <c r="D103" s="10" t="s">
        <v>88</v>
      </c>
      <c r="E103" s="10"/>
      <c r="F103" s="10">
        <v>225000</v>
      </c>
      <c r="G103" s="10"/>
    </row>
    <row r="104" spans="1:8">
      <c r="A104" s="25">
        <v>42431</v>
      </c>
      <c r="B104" s="10">
        <v>1</v>
      </c>
      <c r="C104" s="14" t="str">
        <f>IFERROR(VLOOKUP(B104,[1]STATEMENT!$A$4:$B$88,2,0),"")</f>
        <v>NESMA CONTRACTING</v>
      </c>
      <c r="D104" s="10" t="s">
        <v>89</v>
      </c>
      <c r="E104" s="10"/>
      <c r="F104" s="10">
        <v>3000</v>
      </c>
      <c r="G104" s="10" t="s">
        <v>152</v>
      </c>
    </row>
    <row r="105" spans="1:8">
      <c r="A105" s="42" t="s">
        <v>90</v>
      </c>
      <c r="B105" s="10">
        <v>61</v>
      </c>
      <c r="C105" s="14" t="str">
        <f>IFERROR(VLOOKUP(B105,[1]STATEMENT!$A$4:$B$88,2,0),"")</f>
        <v>AHMAD AL-HARBI  (law office)</v>
      </c>
      <c r="D105" s="10" t="s">
        <v>91</v>
      </c>
      <c r="E105" s="10"/>
      <c r="F105" s="10">
        <v>10000</v>
      </c>
      <c r="G105" s="10"/>
    </row>
    <row r="106" spans="1:8">
      <c r="A106" s="42"/>
      <c r="B106" s="10">
        <v>41</v>
      </c>
      <c r="C106" s="21" t="str">
        <f>IFERROR(VLOOKUP(B106,[1]STATEMENT!$A$4:$B$88,2,0),"")</f>
        <v>DAVED PYNE</v>
      </c>
      <c r="D106" s="10" t="s">
        <v>92</v>
      </c>
      <c r="E106" s="10"/>
      <c r="F106" s="10">
        <v>3564</v>
      </c>
      <c r="G106" s="10"/>
    </row>
    <row r="107" spans="1:8">
      <c r="A107" s="42" t="s">
        <v>93</v>
      </c>
      <c r="B107" s="10">
        <v>61</v>
      </c>
      <c r="C107" s="14" t="str">
        <f>IFERROR(VLOOKUP(B107,[1]STATEMENT!$A$4:$B$88,2,0),"")</f>
        <v>AHMAD AL-HARBI  (law office)</v>
      </c>
      <c r="D107" s="10" t="s">
        <v>94</v>
      </c>
      <c r="E107" s="10"/>
      <c r="F107" s="10">
        <v>10000</v>
      </c>
      <c r="G107" s="10"/>
    </row>
    <row r="108" spans="1:8">
      <c r="A108" s="42" t="s">
        <v>95</v>
      </c>
      <c r="B108" s="10">
        <v>1</v>
      </c>
      <c r="C108" s="14" t="str">
        <f>IFERROR(VLOOKUP(B108,[1]STATEMENT!$A$4:$B$88,2,0),"")</f>
        <v>NESMA CONTRACTING</v>
      </c>
      <c r="D108" s="10" t="s">
        <v>96</v>
      </c>
      <c r="E108" s="10"/>
      <c r="F108" s="10">
        <v>3625</v>
      </c>
      <c r="G108" s="10" t="s">
        <v>150</v>
      </c>
    </row>
    <row r="109" spans="1:8">
      <c r="A109" s="25">
        <v>42404</v>
      </c>
      <c r="B109" s="10">
        <v>61</v>
      </c>
      <c r="C109" s="14" t="str">
        <f>IFERROR(VLOOKUP(B109,[1]STATEMENT!$A$4:$B$88,2,0),"")</f>
        <v>AHMAD AL-HARBI  (law office)</v>
      </c>
      <c r="D109" s="10" t="s">
        <v>97</v>
      </c>
      <c r="E109" s="10"/>
      <c r="F109" s="10">
        <v>15000</v>
      </c>
      <c r="G109" s="10"/>
      <c r="H109" s="47">
        <f>SUM(F12:F110)</f>
        <v>4703246.68</v>
      </c>
    </row>
    <row r="110" spans="1:8">
      <c r="A110" s="42" t="s">
        <v>98</v>
      </c>
      <c r="B110" s="10">
        <v>25</v>
      </c>
      <c r="C110" s="14" t="str">
        <f>IFERROR(VLOOKUP(B110,[1]STATEMENT!$A$4:$B$88,2,0),"")</f>
        <v>Arabian Gulf construction LTD</v>
      </c>
      <c r="D110" s="10" t="s">
        <v>99</v>
      </c>
      <c r="E110" s="10"/>
      <c r="F110" s="10">
        <v>12520</v>
      </c>
      <c r="G110" s="10"/>
    </row>
    <row r="111" spans="1:8">
      <c r="A111" s="25">
        <v>42648</v>
      </c>
      <c r="B111" s="10">
        <v>5</v>
      </c>
      <c r="C111" s="14" t="str">
        <f>IFERROR(VLOOKUP(B111,[1]STATEMENT!$A$4:$B$88,2,0),"")</f>
        <v>Khalifa AL-Gosaibi Cont.</v>
      </c>
      <c r="D111" s="10" t="s">
        <v>100</v>
      </c>
      <c r="E111" s="10"/>
      <c r="F111" s="10">
        <v>37500</v>
      </c>
      <c r="G111" s="10"/>
    </row>
    <row r="112" spans="1:8">
      <c r="A112" s="42" t="s">
        <v>101</v>
      </c>
      <c r="B112" s="10">
        <v>25</v>
      </c>
      <c r="C112" s="14" t="str">
        <f>IFERROR(VLOOKUP(B112,[1]STATEMENT!$A$4:$B$88,2,0),"")</f>
        <v>Arabian Gulf construction LTD</v>
      </c>
      <c r="D112" s="10" t="s">
        <v>102</v>
      </c>
      <c r="E112" s="10" t="s">
        <v>154</v>
      </c>
      <c r="F112" s="10">
        <v>157500</v>
      </c>
      <c r="G112" s="10"/>
      <c r="H112" s="47">
        <f>SUM(F12:F120)</f>
        <v>5744897.6799999997</v>
      </c>
    </row>
    <row r="113" spans="1:7">
      <c r="A113" s="42" t="s">
        <v>103</v>
      </c>
      <c r="B113" s="10">
        <v>5</v>
      </c>
      <c r="C113" s="14" t="str">
        <f>IFERROR(VLOOKUP(B113,[1]STATEMENT!$A$4:$B$88,2,0),"")</f>
        <v>Khalifa AL-Gosaibi Cont.</v>
      </c>
      <c r="D113" s="10" t="s">
        <v>104</v>
      </c>
      <c r="E113" s="10"/>
      <c r="F113" s="10">
        <v>59500</v>
      </c>
      <c r="G113" s="10"/>
    </row>
    <row r="114" spans="1:7">
      <c r="A114" s="25">
        <v>42711</v>
      </c>
      <c r="B114" s="10">
        <v>5</v>
      </c>
      <c r="C114" s="14" t="str">
        <f>IFERROR(VLOOKUP(B114,[1]STATEMENT!$A$4:$B$88,2,0),"")</f>
        <v>Khalifa AL-Gosaibi Cont.</v>
      </c>
      <c r="D114" s="10" t="s">
        <v>105</v>
      </c>
      <c r="E114" s="10" t="s">
        <v>154</v>
      </c>
      <c r="F114" s="10">
        <v>3826</v>
      </c>
      <c r="G114" s="10"/>
    </row>
    <row r="115" spans="1:7">
      <c r="A115" s="80" t="s">
        <v>106</v>
      </c>
      <c r="B115" s="16">
        <v>1</v>
      </c>
      <c r="C115" s="15" t="str">
        <f>IFERROR(VLOOKUP(B115,[1]STATEMENT!$A$4:$B$88,2,0),"")</f>
        <v>NESMA CONTRACTING</v>
      </c>
      <c r="D115" s="16" t="s">
        <v>107</v>
      </c>
      <c r="E115" s="16"/>
      <c r="F115" s="16">
        <v>362500</v>
      </c>
      <c r="G115" s="10"/>
    </row>
    <row r="116" spans="1:7">
      <c r="A116" s="33" t="s">
        <v>111</v>
      </c>
      <c r="B116" s="10"/>
      <c r="C116" s="14" t="s">
        <v>8</v>
      </c>
      <c r="D116" s="32" t="s">
        <v>112</v>
      </c>
      <c r="E116" s="10"/>
      <c r="F116" s="32">
        <v>8800</v>
      </c>
      <c r="G116" s="10"/>
    </row>
    <row r="117" spans="1:7">
      <c r="A117" s="25">
        <v>42591</v>
      </c>
      <c r="B117" s="10"/>
      <c r="C117" s="14" t="s">
        <v>8</v>
      </c>
      <c r="D117" s="32" t="s">
        <v>113</v>
      </c>
      <c r="E117" s="10"/>
      <c r="F117" s="32">
        <v>2000</v>
      </c>
      <c r="G117" s="10"/>
    </row>
    <row r="118" spans="1:7">
      <c r="A118" s="27">
        <v>42715</v>
      </c>
      <c r="B118" s="16">
        <v>1</v>
      </c>
      <c r="C118" s="15" t="str">
        <f>IFERROR(VLOOKUP(B118,[1]STATEMENT!$A$4:$B$88,2,0),"")</f>
        <v>NESMA CONTRACTING</v>
      </c>
      <c r="D118" s="16" t="s">
        <v>108</v>
      </c>
      <c r="E118" s="16"/>
      <c r="F118" s="16">
        <v>358325</v>
      </c>
      <c r="G118" s="10" t="s">
        <v>150</v>
      </c>
    </row>
    <row r="119" spans="1:7">
      <c r="A119" s="25">
        <v>42381</v>
      </c>
      <c r="B119" s="10">
        <v>1</v>
      </c>
      <c r="C119" s="14" t="str">
        <f>IFERROR(VLOOKUP(B119,[1]STATEMENT!$A$4:$B$88,2,0),"")</f>
        <v>NESMA CONTRACTING</v>
      </c>
      <c r="D119" s="10" t="s">
        <v>109</v>
      </c>
      <c r="E119" s="10" t="s">
        <v>154</v>
      </c>
      <c r="F119" s="10">
        <v>25000</v>
      </c>
      <c r="G119" s="10"/>
    </row>
    <row r="120" spans="1:7" ht="15.75" thickBot="1">
      <c r="A120" s="30">
        <v>42533</v>
      </c>
      <c r="B120" s="8">
        <v>5</v>
      </c>
      <c r="C120" s="12" t="str">
        <f>IFERROR(VLOOKUP(B120,[1]STATEMENT!$A$4:$B$88,2,0),"")</f>
        <v>Khalifa AL-Gosaibi Cont.</v>
      </c>
      <c r="D120" s="8" t="s">
        <v>110</v>
      </c>
      <c r="E120" s="8"/>
      <c r="F120" s="8">
        <v>26700</v>
      </c>
      <c r="G120" s="10"/>
    </row>
    <row r="127" spans="1:7">
      <c r="A127" s="74" t="s">
        <v>148</v>
      </c>
      <c r="B127" s="74"/>
      <c r="C127" s="74" t="s">
        <v>36</v>
      </c>
      <c r="D127" s="74" t="s">
        <v>147</v>
      </c>
      <c r="E127" s="74"/>
      <c r="F127" s="74">
        <v>621748</v>
      </c>
    </row>
  </sheetData>
  <autoFilter ref="A11:F120"/>
  <mergeCells count="3">
    <mergeCell ref="A2:F2"/>
    <mergeCell ref="A3:F3"/>
    <mergeCell ref="A5:F5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P31"/>
  <sheetViews>
    <sheetView tabSelected="1" topLeftCell="D13" workbookViewId="0">
      <selection activeCell="G13" sqref="G13"/>
    </sheetView>
  </sheetViews>
  <sheetFormatPr defaultRowHeight="15"/>
  <cols>
    <col min="1" max="1" width="6.85546875" customWidth="1"/>
    <col min="2" max="2" width="13.5703125" customWidth="1"/>
    <col min="3" max="3" width="13.28515625" customWidth="1"/>
    <col min="4" max="4" width="20" customWidth="1"/>
    <col min="5" max="5" width="12.85546875" customWidth="1"/>
    <col min="6" max="6" width="12.5703125" customWidth="1"/>
    <col min="7" max="7" width="15.28515625" customWidth="1"/>
    <col min="8" max="8" width="14.5703125" customWidth="1"/>
    <col min="9" max="9" width="14.140625" customWidth="1"/>
    <col min="10" max="10" width="8.28515625" customWidth="1"/>
    <col min="11" max="11" width="13" customWidth="1"/>
    <col min="13" max="13" width="12.85546875" customWidth="1"/>
    <col min="16" max="16" width="12.5703125" customWidth="1"/>
  </cols>
  <sheetData>
    <row r="3" spans="1:16">
      <c r="A3" s="137" t="s">
        <v>137</v>
      </c>
      <c r="B3" s="138"/>
      <c r="C3" s="139" t="s">
        <v>143</v>
      </c>
      <c r="D3" s="139"/>
      <c r="E3" s="139"/>
      <c r="L3" s="10"/>
      <c r="M3" s="14"/>
      <c r="N3" s="32"/>
      <c r="O3" s="10"/>
      <c r="P3" s="33"/>
    </row>
    <row r="4" spans="1:16">
      <c r="A4" s="137" t="s">
        <v>138</v>
      </c>
      <c r="B4" s="138"/>
      <c r="C4" s="139">
        <v>301</v>
      </c>
      <c r="D4" s="139"/>
      <c r="E4" s="139"/>
      <c r="L4" s="10"/>
      <c r="M4" s="14"/>
      <c r="N4" s="32"/>
      <c r="O4" s="10"/>
      <c r="P4" s="33"/>
    </row>
    <row r="5" spans="1:16">
      <c r="A5" s="137" t="s">
        <v>139</v>
      </c>
      <c r="B5" s="138"/>
      <c r="C5" s="140">
        <v>2034986477</v>
      </c>
      <c r="D5" s="141"/>
      <c r="E5" s="142"/>
      <c r="L5" s="10"/>
      <c r="M5" s="14"/>
      <c r="N5" s="32"/>
      <c r="O5" s="10"/>
      <c r="P5" s="33"/>
    </row>
    <row r="6" spans="1:16">
      <c r="A6" s="137" t="s">
        <v>140</v>
      </c>
      <c r="B6" s="138"/>
      <c r="C6" s="140" t="s">
        <v>132</v>
      </c>
      <c r="D6" s="141"/>
      <c r="E6" s="142"/>
      <c r="L6" s="10"/>
      <c r="M6" s="14"/>
      <c r="N6" s="32"/>
      <c r="O6" s="10"/>
      <c r="P6" s="33"/>
    </row>
    <row r="7" spans="1:16">
      <c r="A7" s="143" t="s">
        <v>141</v>
      </c>
      <c r="B7" s="144"/>
      <c r="C7" s="139" t="s">
        <v>142</v>
      </c>
      <c r="D7" s="139"/>
      <c r="E7" s="139"/>
      <c r="L7" s="10"/>
      <c r="M7" s="14"/>
      <c r="N7" s="32"/>
      <c r="O7" s="10"/>
      <c r="P7" s="33"/>
    </row>
    <row r="8" spans="1:16" ht="15.75" thickBot="1">
      <c r="L8" s="10"/>
      <c r="M8" s="14"/>
      <c r="N8" s="32"/>
      <c r="O8" s="10"/>
      <c r="P8" s="33"/>
    </row>
    <row r="9" spans="1:16" ht="24" customHeight="1" thickBot="1">
      <c r="B9" s="155" t="s">
        <v>159</v>
      </c>
      <c r="C9" s="156"/>
      <c r="D9" s="99" t="s">
        <v>156</v>
      </c>
      <c r="E9" s="100" t="s">
        <v>157</v>
      </c>
      <c r="F9" s="83"/>
      <c r="L9" s="10"/>
      <c r="M9" s="14"/>
      <c r="N9" s="32"/>
      <c r="O9" s="10"/>
      <c r="P9" s="33"/>
    </row>
    <row r="10" spans="1:16" ht="14.25" customHeight="1" thickBot="1">
      <c r="B10" s="147" t="s">
        <v>155</v>
      </c>
      <c r="C10" s="148"/>
      <c r="D10" s="88">
        <v>6501</v>
      </c>
      <c r="E10" s="85">
        <v>6610</v>
      </c>
      <c r="F10" s="42"/>
      <c r="L10" s="10"/>
      <c r="M10" s="14"/>
      <c r="N10" s="32"/>
      <c r="O10" s="10"/>
      <c r="P10" s="33"/>
    </row>
    <row r="11" spans="1:16" ht="21" customHeight="1" thickBot="1">
      <c r="B11" s="149" t="s">
        <v>2</v>
      </c>
      <c r="C11" s="150"/>
      <c r="D11" s="90" t="s">
        <v>144</v>
      </c>
      <c r="E11" s="86">
        <v>42710</v>
      </c>
      <c r="F11" s="25"/>
      <c r="L11" s="10"/>
      <c r="M11" s="14"/>
      <c r="N11" s="32"/>
      <c r="O11" s="10"/>
      <c r="P11" s="33"/>
    </row>
    <row r="12" spans="1:16" ht="21" customHeight="1">
      <c r="B12" s="151" t="s">
        <v>158</v>
      </c>
      <c r="C12" s="152"/>
      <c r="D12" s="88">
        <v>2013</v>
      </c>
      <c r="E12" s="87">
        <v>2016</v>
      </c>
      <c r="F12" s="82"/>
      <c r="L12" s="10"/>
      <c r="M12" s="14"/>
      <c r="N12" s="32"/>
      <c r="O12" s="10"/>
      <c r="P12" s="33"/>
    </row>
    <row r="13" spans="1:16" ht="21" customHeight="1" thickBot="1">
      <c r="B13" s="153"/>
      <c r="C13" s="154"/>
      <c r="D13" s="89">
        <v>41426</v>
      </c>
      <c r="E13" s="86" t="s">
        <v>145</v>
      </c>
      <c r="F13" s="25"/>
      <c r="L13" s="10"/>
      <c r="M13" s="14"/>
      <c r="N13" s="32"/>
      <c r="O13" s="10"/>
      <c r="P13" s="33"/>
    </row>
    <row r="14" spans="1:16" ht="15.75" thickBot="1">
      <c r="L14" s="10"/>
      <c r="M14" s="14"/>
      <c r="N14" s="32"/>
      <c r="O14" s="10"/>
      <c r="P14" s="33"/>
    </row>
    <row r="15" spans="1:16">
      <c r="A15" s="121" t="s">
        <v>114</v>
      </c>
      <c r="B15" s="123" t="s">
        <v>115</v>
      </c>
      <c r="C15" s="124"/>
      <c r="D15" s="104" t="s">
        <v>116</v>
      </c>
      <c r="E15" s="145" t="s">
        <v>146</v>
      </c>
      <c r="F15" s="124"/>
      <c r="G15" s="40"/>
      <c r="H15" s="127" t="s">
        <v>117</v>
      </c>
      <c r="I15" s="104" t="s">
        <v>118</v>
      </c>
      <c r="J15" s="104" t="s">
        <v>119</v>
      </c>
      <c r="K15" s="106" t="s">
        <v>120</v>
      </c>
    </row>
    <row r="16" spans="1:16" ht="12.75" customHeight="1">
      <c r="A16" s="122"/>
      <c r="B16" s="125"/>
      <c r="C16" s="126"/>
      <c r="D16" s="105"/>
      <c r="E16" s="146"/>
      <c r="F16" s="126"/>
      <c r="G16" s="41"/>
      <c r="H16" s="128"/>
      <c r="I16" s="105"/>
      <c r="J16" s="105"/>
      <c r="K16" s="107"/>
    </row>
    <row r="17" spans="1:11" ht="14.25" customHeight="1">
      <c r="A17" s="122"/>
      <c r="B17" s="108" t="s">
        <v>121</v>
      </c>
      <c r="C17" s="109"/>
      <c r="D17" s="115" t="s">
        <v>122</v>
      </c>
      <c r="E17" s="131" t="s">
        <v>144</v>
      </c>
      <c r="F17" s="131" t="s">
        <v>145</v>
      </c>
      <c r="G17" s="34" t="s">
        <v>36</v>
      </c>
      <c r="H17" s="43">
        <f>660550</f>
        <v>660550</v>
      </c>
      <c r="I17" s="129">
        <f>H17+H18+H19</f>
        <v>49675535.549999997</v>
      </c>
      <c r="J17" s="112">
        <v>5.0000000000000001E-3</v>
      </c>
      <c r="K17" s="48">
        <f>H17*J17</f>
        <v>3302.75</v>
      </c>
    </row>
    <row r="18" spans="1:11" ht="14.25" customHeight="1">
      <c r="A18" s="122"/>
      <c r="B18" s="110"/>
      <c r="C18" s="111"/>
      <c r="D18" s="116"/>
      <c r="E18" s="132"/>
      <c r="F18" s="132"/>
      <c r="G18" s="45" t="s">
        <v>129</v>
      </c>
      <c r="H18" s="43">
        <f>G31</f>
        <v>46186391.469999999</v>
      </c>
      <c r="I18" s="130"/>
      <c r="J18" s="113"/>
      <c r="K18" s="49">
        <f>H18*J17</f>
        <v>230931.95735000001</v>
      </c>
    </row>
    <row r="19" spans="1:11" ht="14.25" customHeight="1" thickBot="1">
      <c r="A19" s="122"/>
      <c r="B19" s="62"/>
      <c r="C19" s="63"/>
      <c r="D19" s="117"/>
      <c r="E19" s="133"/>
      <c r="F19" s="133"/>
      <c r="G19" s="64" t="s">
        <v>153</v>
      </c>
      <c r="H19" s="65">
        <f>RECEIPT!F16+RECEIPT!F41+RECEIPT!F42+RECEIPT!F56+RECEIPT!F60+RECEIPT!F93+RECEIPT!F94+RECEIPT!F99+RECEIPT!F115+RECEIPT!F118</f>
        <v>2828594.08</v>
      </c>
      <c r="I19" s="65"/>
      <c r="J19" s="114"/>
      <c r="K19" s="66">
        <f>H19*J17</f>
        <v>14142.9704</v>
      </c>
    </row>
    <row r="20" spans="1:11">
      <c r="A20" s="122"/>
      <c r="B20" s="119" t="s">
        <v>123</v>
      </c>
      <c r="C20" s="120"/>
      <c r="D20" s="59" t="s">
        <v>124</v>
      </c>
      <c r="E20" s="134" t="s">
        <v>9</v>
      </c>
      <c r="F20" s="134" t="s">
        <v>145</v>
      </c>
      <c r="G20" s="59"/>
      <c r="H20" s="118">
        <f>SUM(RECEIPT!F12:F120)-RECEIPT!F112-RECEIPT!F114--RECEIPT!F119-H19-H17</f>
        <v>2119427.5999999996</v>
      </c>
      <c r="I20" s="118">
        <f>H20</f>
        <v>2119427.5999999996</v>
      </c>
      <c r="J20" s="60">
        <v>0.01</v>
      </c>
      <c r="K20" s="61"/>
    </row>
    <row r="21" spans="1:11">
      <c r="A21" s="122"/>
      <c r="B21" s="119"/>
      <c r="C21" s="120"/>
      <c r="D21" s="35" t="s">
        <v>125</v>
      </c>
      <c r="E21" s="135"/>
      <c r="F21" s="135"/>
      <c r="G21" s="35"/>
      <c r="H21" s="118"/>
      <c r="I21" s="118"/>
      <c r="J21" s="36">
        <v>0.01</v>
      </c>
      <c r="K21" s="37">
        <f>H21*J21</f>
        <v>0</v>
      </c>
    </row>
    <row r="22" spans="1:11">
      <c r="A22" s="122"/>
      <c r="B22" s="119"/>
      <c r="C22" s="120"/>
      <c r="D22" s="44" t="s">
        <v>126</v>
      </c>
      <c r="E22" s="135"/>
      <c r="F22" s="135"/>
      <c r="G22" s="38"/>
      <c r="H22" s="118"/>
      <c r="I22" s="118"/>
      <c r="J22" s="36">
        <v>0.01</v>
      </c>
      <c r="K22" s="37">
        <f>H22*J22</f>
        <v>0</v>
      </c>
    </row>
    <row r="23" spans="1:11" ht="15.75" thickBot="1">
      <c r="A23" s="122"/>
      <c r="B23" s="119"/>
      <c r="C23" s="120"/>
      <c r="D23" s="38" t="s">
        <v>127</v>
      </c>
      <c r="E23" s="136"/>
      <c r="F23" s="136"/>
      <c r="G23" s="38"/>
      <c r="H23" s="118"/>
      <c r="I23" s="118"/>
      <c r="J23" s="51">
        <v>0.01</v>
      </c>
      <c r="K23" s="52">
        <f>H20*J23</f>
        <v>21194.275999999998</v>
      </c>
    </row>
    <row r="24" spans="1:11" ht="24.75" customHeight="1" thickBot="1">
      <c r="A24" s="39"/>
      <c r="B24" s="53"/>
      <c r="C24" s="54"/>
      <c r="D24" s="55" t="s">
        <v>128</v>
      </c>
      <c r="E24" s="55"/>
      <c r="F24" s="55"/>
      <c r="G24" s="55"/>
      <c r="H24" s="56"/>
      <c r="I24" s="56">
        <f>I17+I20</f>
        <v>51794963.149999999</v>
      </c>
      <c r="J24" s="57"/>
      <c r="K24" s="58">
        <f>SUM(K17:K23)</f>
        <v>269571.95374999999</v>
      </c>
    </row>
    <row r="25" spans="1:11" ht="15.75" thickBot="1"/>
    <row r="26" spans="1:11" ht="20.25" customHeight="1" thickBot="1">
      <c r="D26" s="73" t="s">
        <v>132</v>
      </c>
      <c r="E26" s="73" t="s">
        <v>133</v>
      </c>
      <c r="F26" s="73" t="s">
        <v>134</v>
      </c>
      <c r="G26" s="73" t="s">
        <v>135</v>
      </c>
      <c r="H26" s="73" t="s">
        <v>136</v>
      </c>
    </row>
    <row r="27" spans="1:11">
      <c r="D27" s="69" t="s">
        <v>130</v>
      </c>
      <c r="E27" s="70">
        <v>2013</v>
      </c>
      <c r="F27" s="70">
        <v>6600030708</v>
      </c>
      <c r="G27" s="71">
        <v>4773384.3600000003</v>
      </c>
      <c r="H27" s="72">
        <f>0.5*G27/100</f>
        <v>23866.9218</v>
      </c>
      <c r="I27" s="7"/>
      <c r="K27" s="47"/>
    </row>
    <row r="28" spans="1:11">
      <c r="D28" s="67" t="s">
        <v>130</v>
      </c>
      <c r="E28" s="46">
        <v>2014</v>
      </c>
      <c r="F28" s="46">
        <v>6600030708</v>
      </c>
      <c r="G28" s="50">
        <v>15586627.93</v>
      </c>
      <c r="H28" s="68">
        <f>0.5*G28/100</f>
        <v>77933.139649999997</v>
      </c>
      <c r="I28" s="7"/>
    </row>
    <row r="29" spans="1:11">
      <c r="D29" s="67" t="s">
        <v>130</v>
      </c>
      <c r="E29" s="46">
        <v>2015</v>
      </c>
      <c r="F29" s="46">
        <v>6600030708</v>
      </c>
      <c r="G29" s="50">
        <f>14317141.84</f>
        <v>14317141.84</v>
      </c>
      <c r="H29" s="68">
        <f>0.5*G29/100</f>
        <v>71585.709199999998</v>
      </c>
      <c r="I29" s="7"/>
      <c r="K29" s="47"/>
    </row>
    <row r="30" spans="1:11" ht="15.75" thickBot="1">
      <c r="D30" s="91" t="s">
        <v>130</v>
      </c>
      <c r="E30" s="92">
        <v>2016</v>
      </c>
      <c r="F30" s="92">
        <v>6600030708</v>
      </c>
      <c r="G30" s="93">
        <f>11509237.34</f>
        <v>11509237.34</v>
      </c>
      <c r="H30" s="94">
        <f>0.5*G30/100</f>
        <v>57546.186699999998</v>
      </c>
      <c r="I30" s="7"/>
    </row>
    <row r="31" spans="1:11" ht="20.25" customHeight="1" thickBot="1">
      <c r="D31" s="95" t="s">
        <v>131</v>
      </c>
      <c r="E31" s="96"/>
      <c r="F31" s="84">
        <v>6600030708</v>
      </c>
      <c r="G31" s="98">
        <f>SUM(G27:G30)</f>
        <v>46186391.469999999</v>
      </c>
      <c r="H31" s="97">
        <f>0.5*G31/100</f>
        <v>230931.95734999998</v>
      </c>
      <c r="I31" s="7"/>
    </row>
  </sheetData>
  <mergeCells count="33">
    <mergeCell ref="A6:B6"/>
    <mergeCell ref="C6:E6"/>
    <mergeCell ref="A7:B7"/>
    <mergeCell ref="C7:E7"/>
    <mergeCell ref="E15:F16"/>
    <mergeCell ref="B10:C10"/>
    <mergeCell ref="B11:C11"/>
    <mergeCell ref="B12:C13"/>
    <mergeCell ref="B9:C9"/>
    <mergeCell ref="A3:B3"/>
    <mergeCell ref="C3:E3"/>
    <mergeCell ref="A4:B4"/>
    <mergeCell ref="C4:E4"/>
    <mergeCell ref="A5:B5"/>
    <mergeCell ref="C5:E5"/>
    <mergeCell ref="I20:I23"/>
    <mergeCell ref="B20:C23"/>
    <mergeCell ref="A15:A23"/>
    <mergeCell ref="B15:C16"/>
    <mergeCell ref="D15:D16"/>
    <mergeCell ref="H15:H16"/>
    <mergeCell ref="I17:I18"/>
    <mergeCell ref="H20:H23"/>
    <mergeCell ref="F17:F19"/>
    <mergeCell ref="E17:E19"/>
    <mergeCell ref="E20:E23"/>
    <mergeCell ref="F20:F23"/>
    <mergeCell ref="J15:J16"/>
    <mergeCell ref="K15:K16"/>
    <mergeCell ref="B17:C18"/>
    <mergeCell ref="I15:I16"/>
    <mergeCell ref="J17:J19"/>
    <mergeCell ref="D17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</vt:lpstr>
      <vt:lpstr>COMMISSON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</dc:creator>
  <cp:lastModifiedBy>talal</cp:lastModifiedBy>
  <cp:lastPrinted>2017-03-12T11:57:47Z</cp:lastPrinted>
  <dcterms:created xsi:type="dcterms:W3CDTF">2017-03-07T09:34:38Z</dcterms:created>
  <dcterms:modified xsi:type="dcterms:W3CDTF">2017-05-30T13:24:02Z</dcterms:modified>
</cp:coreProperties>
</file>